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120" windowHeight="8760" tabRatio="493" activeTab="0"/>
  </bookViews>
  <sheets>
    <sheet name="Kontraktoversikt" sheetId="1" r:id="rId1"/>
    <sheet name="Grafikk entreprenører " sheetId="2" r:id="rId2"/>
    <sheet name="Kakediagram landet" sheetId="3" r:id="rId3"/>
    <sheet name="Reg nord-entr" sheetId="4" r:id="rId4"/>
    <sheet name="Reg midt-entr" sheetId="5" r:id="rId5"/>
    <sheet name="Reg vest-entr" sheetId="6" r:id="rId6"/>
    <sheet name="Reg sør-entr" sheetId="7" r:id="rId7"/>
    <sheet name="Reg øst-entr" sheetId="8" r:id="rId8"/>
    <sheet name="Ark3" sheetId="9" r:id="rId9"/>
  </sheets>
  <definedNames>
    <definedName name="_xlnm.Print_Titles" localSheetId="0">'Kontraktoversikt'!$15:$17</definedName>
  </definedNames>
  <calcPr fullCalcOnLoad="1"/>
</workbook>
</file>

<file path=xl/sharedStrings.xml><?xml version="1.0" encoding="utf-8"?>
<sst xmlns="http://schemas.openxmlformats.org/spreadsheetml/2006/main" count="290" uniqueCount="257">
  <si>
    <t>Borg asfalt</t>
  </si>
  <si>
    <t>Lemminkaïnen</t>
  </si>
  <si>
    <t>NCC Roads</t>
  </si>
  <si>
    <t>Oslo Vei</t>
  </si>
  <si>
    <t>Skanska Asfalt</t>
  </si>
  <si>
    <t>Terje Hansen</t>
  </si>
  <si>
    <t>Peab</t>
  </si>
  <si>
    <t>Veidekke Industri</t>
  </si>
  <si>
    <t>Region øst</t>
  </si>
  <si>
    <t>Region midt</t>
  </si>
  <si>
    <t>Region nord</t>
  </si>
  <si>
    <t>Asfaltverket Mo</t>
  </si>
  <si>
    <t>Nordasfalt</t>
  </si>
  <si>
    <t>5-19-2011-06</t>
  </si>
  <si>
    <t>Kontraktsnr.</t>
  </si>
  <si>
    <t>Beskrivelse (navn)</t>
  </si>
  <si>
    <t>Antall tonn</t>
  </si>
  <si>
    <t>Sum laveste tilbyder</t>
  </si>
  <si>
    <t>Nord-Gudbrandsdal</t>
  </si>
  <si>
    <t>Hadeland</t>
  </si>
  <si>
    <t>Region sør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</si>
  <si>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</si>
  <si>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</si>
  <si>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</si>
  <si>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</si>
  <si>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</si>
  <si>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</si>
  <si>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</si>
  <si>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</si>
  <si>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</si>
  <si>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Sum region øst</t>
  </si>
  <si>
    <t>Vest-Agder</t>
  </si>
  <si>
    <t>Sum region sør</t>
  </si>
  <si>
    <t>Region vest</t>
  </si>
  <si>
    <t>Rogaland</t>
  </si>
  <si>
    <t>Hordaland</t>
  </si>
  <si>
    <t>Sogn og Fjordane</t>
  </si>
  <si>
    <t>Sum region vest</t>
  </si>
  <si>
    <t>Møre og Romsdal</t>
  </si>
  <si>
    <t>Sør-Trøndelag</t>
  </si>
  <si>
    <t>Nord-Trøndelag</t>
  </si>
  <si>
    <t>Sum region midt</t>
  </si>
  <si>
    <t>Nordland</t>
  </si>
  <si>
    <t>Troms</t>
  </si>
  <si>
    <t>Finnmark</t>
  </si>
  <si>
    <t>Sunnmøre (Rv/Fv)</t>
  </si>
  <si>
    <t>Nordmøre (Rv/Fv)</t>
  </si>
  <si>
    <t>Innherred (Rv/Fv)</t>
  </si>
  <si>
    <t>Larvik og Lardal (Rv/Fv)</t>
  </si>
  <si>
    <t>Porsgrunn, Bamble og Kragerø (Rv/Fv)</t>
  </si>
  <si>
    <t>Skien, Siljan, Nome og Drangedal (Rv/Fv)</t>
  </si>
  <si>
    <t>Velde Asfalt</t>
  </si>
  <si>
    <t>Asfalt sør</t>
  </si>
  <si>
    <t>Hele landet</t>
  </si>
  <si>
    <t>Lemminkäinen</t>
  </si>
  <si>
    <t>Sum kontrakter</t>
  </si>
  <si>
    <t>Tilbudssummer (1000 kr) for entreprenører som deltok i anbudskonkurranse *)</t>
  </si>
  <si>
    <t xml:space="preserve">Asfaltkontrakter 2012 - Hele landet </t>
  </si>
  <si>
    <t>Asfaltkontrakter 2012 landsoversikt</t>
  </si>
  <si>
    <t>Kontraktssummer (1000 kr) for entreprenører som vant konkurranser utlyst i 2012</t>
  </si>
  <si>
    <t>Dekkelegging på riks- og fylkesveger i Østfold</t>
  </si>
  <si>
    <t>Dekkelegging på fylkesveger i Østfold</t>
  </si>
  <si>
    <t>Asfaltdekker Østfold flatelapping og G/S veier</t>
  </si>
  <si>
    <t>1-01-2012-01</t>
  </si>
  <si>
    <t>1-01-2012-02</t>
  </si>
  <si>
    <t>1-01-2012-03</t>
  </si>
  <si>
    <t>1-02-2012-01</t>
  </si>
  <si>
    <t>Follo</t>
  </si>
  <si>
    <t>Asker og Bærunm</t>
  </si>
  <si>
    <t>1-02-2012-02</t>
  </si>
  <si>
    <t>1-02-2012-03</t>
  </si>
  <si>
    <t>Aurskog/Høland</t>
  </si>
  <si>
    <t>1-02-2012-04</t>
  </si>
  <si>
    <t>Romerike E6 og Rv35</t>
  </si>
  <si>
    <t>1-02-2012-05</t>
  </si>
  <si>
    <t>Øvre Romerike</t>
  </si>
  <si>
    <t>1-02-2012-06</t>
  </si>
  <si>
    <t>Romerike Midt</t>
  </si>
  <si>
    <t>1-02-2012-07</t>
  </si>
  <si>
    <t>Romerike Nedre</t>
  </si>
  <si>
    <t>1-02-2012-08</t>
  </si>
  <si>
    <t>E6 Jessheim nord - Dal</t>
  </si>
  <si>
    <t>1-02-2012-09</t>
  </si>
  <si>
    <t>Forsterkning Romerike</t>
  </si>
  <si>
    <t>1-03-2012-01</t>
  </si>
  <si>
    <t>Riksveger Oslo</t>
  </si>
  <si>
    <t>1-04-2012-01</t>
  </si>
  <si>
    <t>1-04-2012-02</t>
  </si>
  <si>
    <t>1-04-2012-03</t>
  </si>
  <si>
    <t>1-04-2012-04</t>
  </si>
  <si>
    <t>1-04-2012-05</t>
  </si>
  <si>
    <t>1-04-2012-06</t>
  </si>
  <si>
    <t>Asg/E011 Finnskogen</t>
  </si>
  <si>
    <t>Hedmarken / Sør-Østerdal</t>
  </si>
  <si>
    <t>Østerdalen</t>
  </si>
  <si>
    <t>Solør</t>
  </si>
  <si>
    <t>Eidskogen</t>
  </si>
  <si>
    <t>Midre dekketiltak Sør-Hedmark</t>
  </si>
  <si>
    <t>1-05-2012-01</t>
  </si>
  <si>
    <t>1-05-2012-02</t>
  </si>
  <si>
    <t>1-05-2012-03</t>
  </si>
  <si>
    <t>1-05-2012-04</t>
  </si>
  <si>
    <t>1-05-2012-05</t>
  </si>
  <si>
    <t>Sør-Gudbrandsdal</t>
  </si>
  <si>
    <t>Gjøvik/Toten/Land</t>
  </si>
  <si>
    <t>2-06-2012-01</t>
  </si>
  <si>
    <t>2-06-2012-02</t>
  </si>
  <si>
    <t>2-06-2012-03</t>
  </si>
  <si>
    <t>2-06-2012-04</t>
  </si>
  <si>
    <t>2-06-2012-05</t>
  </si>
  <si>
    <t>2-06-2012-06</t>
  </si>
  <si>
    <t>Røyken, Lier og Drammen (Rv/Fv)</t>
  </si>
  <si>
    <t>Ringerike og Hole (Rv/Fv)</t>
  </si>
  <si>
    <t>Flå, Nes, Gol, Ål, Hol og Hemsedal (Rv/Fv)</t>
  </si>
  <si>
    <t>Hurum, Røyken, Lier, Hole, Drammen, Nedre Eiker, 
Øvre Eiker, Kongsberg, Flesberg og Rollag  (Rv/Fv)</t>
  </si>
  <si>
    <t>Modum, Sigdal og Krødsherad (Rv/Fv)</t>
  </si>
  <si>
    <t xml:space="preserve">Fv 81 - Kongsberg </t>
  </si>
  <si>
    <t>KITO Asfalt AS</t>
  </si>
  <si>
    <t>2-07-2012-01</t>
  </si>
  <si>
    <t>2-07-2012-02</t>
  </si>
  <si>
    <t>2-07-2012-03</t>
  </si>
  <si>
    <t>2-07-2012-04</t>
  </si>
  <si>
    <t>2-07-2012-05</t>
  </si>
  <si>
    <t>Svelvik, Sande, Holmestrand og Hof (Rv/Fv)</t>
  </si>
  <si>
    <t>Stokke, Sandefjord og Andebu (Fv)</t>
  </si>
  <si>
    <t>Larvik (Fv)</t>
  </si>
  <si>
    <t>Andebu, Re, Horten, Tønsberg, Nøtterø og Tjøme (Fv)</t>
  </si>
  <si>
    <t>2-08-2012-01</t>
  </si>
  <si>
    <t>2-08-2012-02</t>
  </si>
  <si>
    <t>2-08-2012-03</t>
  </si>
  <si>
    <t>2-08-2012-04</t>
  </si>
  <si>
    <t>2-08-2012-05</t>
  </si>
  <si>
    <t>Notodden, Hjartdal og Tinn (Rv/Fv)</t>
  </si>
  <si>
    <t>Sauherad, Bø og Kviteseid  (Rv/Fv)</t>
  </si>
  <si>
    <t>Jartdal, Seljord, Kviteseid og Tinn (Rv/Fv)</t>
  </si>
  <si>
    <t>2-09-2012-01</t>
  </si>
  <si>
    <t>2-09-2012-02</t>
  </si>
  <si>
    <t>2-09-2012-03</t>
  </si>
  <si>
    <t>2-09-2012-05</t>
  </si>
  <si>
    <t>Arendal, Grimstad, Froland og Lillesand (Rv/Fv)</t>
  </si>
  <si>
    <t>Grimstad, Lillesand og Birkenes (Rv/Fv )</t>
  </si>
  <si>
    <t>Gjerstad, Tvedestrand, Froland og Åmli (Rv/Fv)</t>
  </si>
  <si>
    <t>Bygland, Valle, Bykle og Vinje  (Rv)</t>
  </si>
  <si>
    <t>2-10-2012-01</t>
  </si>
  <si>
    <t>2-10-2012-02</t>
  </si>
  <si>
    <t>2-10-2012-03</t>
  </si>
  <si>
    <t>2-10-2012-04</t>
  </si>
  <si>
    <t>Kristiansand, Sogndalen og Vennesla (Rv/Fv)</t>
  </si>
  <si>
    <t>Lyngdal, Kvinesdal, Sirdal og Flekkefjord (Rv/Fv)</t>
  </si>
  <si>
    <t>Søgne, Mandal, Marnardal og Lindesnes (Rv/Fv)</t>
  </si>
  <si>
    <t>Lyngdal og Farsund (Rv/Fv)</t>
  </si>
  <si>
    <t>3-11-2012-01</t>
  </si>
  <si>
    <t>3-11-2012-02</t>
  </si>
  <si>
    <t>3-11-2012-03</t>
  </si>
  <si>
    <t>3-11-2012-04</t>
  </si>
  <si>
    <t>3-11-2012-05</t>
  </si>
  <si>
    <t>3-11-2012-06</t>
  </si>
  <si>
    <t>3-11-2012-07</t>
  </si>
  <si>
    <t>3-11-2012-08</t>
  </si>
  <si>
    <t>3-11-2012-09</t>
  </si>
  <si>
    <t>3-11-2012-10</t>
  </si>
  <si>
    <t>Rogaland sør (Sandnes og Stavanger kom.)</t>
  </si>
  <si>
    <t>Rogaland øst (Forsand, Strand, Hjelmeland, Rennesøy og Finnøy)</t>
  </si>
  <si>
    <t>Rogaland sør (Lund Gjesdal og Bjerkreim)</t>
  </si>
  <si>
    <t>Rogaland sør (Hå,Time,Klepp,Gjesdal Sola og Sandnes)</t>
  </si>
  <si>
    <t>Rogaland nord (Vindafjord, Hjelmeland, Suldal og Sauda)</t>
  </si>
  <si>
    <t>Rogaland nord (Bokn, Tysvær og Haugesund)</t>
  </si>
  <si>
    <t>Rogaland sør (Lund Gjesdal og Bjerkreim og Hå)</t>
  </si>
  <si>
    <t>Rogaland sør  (Klepp, Sandnes, Sola og Time)</t>
  </si>
  <si>
    <t>Rogaland sør (Randaberg og Stavanger)</t>
  </si>
  <si>
    <t>Rogaland Nord (Vindafjord,Karmøy, Haugesund og Tysvær)</t>
  </si>
  <si>
    <t>3-12-2012-01</t>
  </si>
  <si>
    <t>3-12-2012-02</t>
  </si>
  <si>
    <t>3-12-2012-03</t>
  </si>
  <si>
    <t>3-12-2012-04</t>
  </si>
  <si>
    <t>ER veger i Hordaland</t>
  </si>
  <si>
    <t>FV Bergen og omegn</t>
  </si>
  <si>
    <t>FV i områdene Voss og Hardanger</t>
  </si>
  <si>
    <t>FV i områdene Nord- og Sunnhordland</t>
  </si>
  <si>
    <t xml:space="preserve">FM-gruppen
(Fyllingen Maskin) </t>
  </si>
  <si>
    <t>3-14-2012-01</t>
  </si>
  <si>
    <t>3-14-2012-02</t>
  </si>
  <si>
    <t>3-14-2012-03</t>
  </si>
  <si>
    <t>3-14-2012-04</t>
  </si>
  <si>
    <t>3-14-2012-05</t>
  </si>
  <si>
    <t>Indre Sogn</t>
  </si>
  <si>
    <t>Ytre Sogn</t>
  </si>
  <si>
    <t>Ytre Sunnfjord</t>
  </si>
  <si>
    <t>Ytre Nordfjord og omegn</t>
  </si>
  <si>
    <t>Nordfjord</t>
  </si>
  <si>
    <t>Statens vegvesen Vegdirektoratet - oppdatert 03.05.2012</t>
  </si>
  <si>
    <t>Romsdal (Rv/Fv)</t>
  </si>
  <si>
    <t>4-15-2012-01</t>
  </si>
  <si>
    <t>4-15-2012-02</t>
  </si>
  <si>
    <t>4-15-2012-03</t>
  </si>
  <si>
    <t>4-16-2012-01</t>
  </si>
  <si>
    <t>4-16-2012-02</t>
  </si>
  <si>
    <t>4-16-2012-03</t>
  </si>
  <si>
    <t>Trondheimsområdet (Rv/Fv)</t>
  </si>
  <si>
    <t>Fjellregionen (Rv/Fv)</t>
  </si>
  <si>
    <t>Kysten (Rv/Fv)</t>
  </si>
  <si>
    <t>Avvist</t>
  </si>
  <si>
    <t>4-17-2012-01</t>
  </si>
  <si>
    <t>4-17-2012-02</t>
  </si>
  <si>
    <t>4-17-2012-03</t>
  </si>
  <si>
    <t>4-17-2012-04</t>
  </si>
  <si>
    <t>Stjørdal (Rv/Fv)</t>
  </si>
  <si>
    <t>Ytre Namdal (Fv)</t>
  </si>
  <si>
    <t>Namdal (Rv/Fv)</t>
  </si>
  <si>
    <t>5-18-2012-01</t>
  </si>
  <si>
    <t>5-18-2012-02</t>
  </si>
  <si>
    <t>5-18-2012-03</t>
  </si>
  <si>
    <t>5-18-2012-04</t>
  </si>
  <si>
    <t>5-18-2012-01B</t>
  </si>
  <si>
    <t>5-18-2012-02B</t>
  </si>
  <si>
    <t>Helgeland ytre</t>
  </si>
  <si>
    <t>Helgeland midt</t>
  </si>
  <si>
    <t>Helgeland ytre (alternativ B)</t>
  </si>
  <si>
    <t>Helgeland midt (alternativ B)</t>
  </si>
  <si>
    <t>5-18-2012-04B</t>
  </si>
  <si>
    <t>5-18-2012-04C</t>
  </si>
  <si>
    <t>Helgeland Indre (Utbygging)</t>
  </si>
  <si>
    <t>Salten Nord</t>
  </si>
  <si>
    <t>Salten Nord (alternativ B)</t>
  </si>
  <si>
    <t>Salten Nord (alternativ C)</t>
  </si>
  <si>
    <t>5-18-2012-05</t>
  </si>
  <si>
    <t>Salten ytre</t>
  </si>
  <si>
    <t>5-18-2012-06</t>
  </si>
  <si>
    <t>Salten indre</t>
  </si>
  <si>
    <t>5-18-2012-07</t>
  </si>
  <si>
    <t>Lofoten - Vesterålen</t>
  </si>
  <si>
    <t>5-18-2012-08</t>
  </si>
  <si>
    <t>Ofoten og Sør-Troms</t>
  </si>
  <si>
    <t>5-19-2012-02</t>
  </si>
  <si>
    <t>VA Troms repaver</t>
  </si>
  <si>
    <t>5-19-2012-03</t>
  </si>
  <si>
    <t>Midt-Troms og Senja</t>
  </si>
  <si>
    <t>5-19-2012-05</t>
  </si>
  <si>
    <t>Midt-Troms og Nord-Troms</t>
  </si>
  <si>
    <t>5-19-2012-01</t>
  </si>
  <si>
    <t>Sør-Troms og Nordre Nordland</t>
  </si>
  <si>
    <t>5-19-2012-04</t>
  </si>
  <si>
    <t>Tromsø og Midt-Troms</t>
  </si>
  <si>
    <t>Rostadalen og Rognmoen</t>
  </si>
  <si>
    <t>5-19-2012-01B</t>
  </si>
  <si>
    <t>Sør-Troms og Nordre Nordland (alternativ B)</t>
  </si>
  <si>
    <t>5-20-2012-01</t>
  </si>
  <si>
    <t>Vest-Finnmark</t>
  </si>
  <si>
    <t>5-20-2012-02</t>
  </si>
  <si>
    <t>Øst-Finnmark rv</t>
  </si>
  <si>
    <t>5-20-2012-03</t>
  </si>
  <si>
    <t>5-20-2012-04</t>
  </si>
  <si>
    <t>Midt- og Øst-Finnmark (2012 og 2013)</t>
  </si>
  <si>
    <t>Lappekanon og kombispreder (4 års kontrakt)</t>
  </si>
  <si>
    <t>Fv 51 Valdresflya (2012 og 2013)</t>
  </si>
  <si>
    <t>*) Instilt tilbud er understreket.</t>
  </si>
  <si>
    <t xml:space="preserve"> (Even Sund - Vdir- VT/VFU)</t>
  </si>
</sst>
</file>

<file path=xl/styles.xml><?xml version="1.0" encoding="utf-8"?>
<styleSheet xmlns="http://schemas.openxmlformats.org/spreadsheetml/2006/main">
  <numFmts count="4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[$-414]d\.\ mmmm\ yyyy"/>
    <numFmt numFmtId="175" formatCode="dd/mm/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mmm/yyyy"/>
    <numFmt numFmtId="180" formatCode="_(* #,##0.0_);_(* \(#,##0.0\);_(* &quot;-&quot;??_);_(@_)"/>
    <numFmt numFmtId="181" formatCode="_(* #,##0_);_(* \(#,##0\);_(* &quot;-&quot;??_);_(@_)"/>
    <numFmt numFmtId="182" formatCode="0.0\ %"/>
    <numFmt numFmtId="183" formatCode="0.000"/>
    <numFmt numFmtId="184" formatCode="0.0000"/>
    <numFmt numFmtId="185" formatCode="[$-1010414]#\ ##0"/>
    <numFmt numFmtId="186" formatCode="[$-1010414]#\ ###\ ###\ ##0"/>
    <numFmt numFmtId="187" formatCode="##,###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#"/>
    <numFmt numFmtId="191" formatCode="0.000000"/>
    <numFmt numFmtId="192" formatCode="0.00000"/>
    <numFmt numFmtId="193" formatCode="0.0000000"/>
    <numFmt numFmtId="194" formatCode="0%"/>
    <numFmt numFmtId="195" formatCode="[$-1010414]#,##0;\-#,##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171" fontId="0" fillId="0" borderId="0" applyFont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33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/>
    </xf>
    <xf numFmtId="3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textRotation="90"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7" fillId="0" borderId="16" xfId="0" applyNumberFormat="1" applyFont="1" applyBorder="1" applyAlignment="1">
      <alignment horizontal="center" vertical="center" textRotation="90" wrapText="1"/>
    </xf>
    <xf numFmtId="3" fontId="7" fillId="0" borderId="16" xfId="0" applyNumberFormat="1" applyFont="1" applyBorder="1" applyAlignment="1">
      <alignment horizontal="center" textRotation="90" wrapText="1"/>
    </xf>
    <xf numFmtId="3" fontId="8" fillId="0" borderId="16" xfId="0" applyNumberFormat="1" applyFont="1" applyBorder="1" applyAlignment="1">
      <alignment horizontal="center" textRotation="90" wrapText="1"/>
    </xf>
    <xf numFmtId="3" fontId="7" fillId="0" borderId="16" xfId="0" applyNumberFormat="1" applyFont="1" applyBorder="1" applyAlignment="1">
      <alignment horizontal="center" textRotation="90"/>
    </xf>
    <xf numFmtId="3" fontId="4" fillId="0" borderId="10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1" fontId="3" fillId="34" borderId="18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 textRotation="90" wrapText="1"/>
    </xf>
    <xf numFmtId="3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3" xfId="0" applyNumberFormat="1" applyFont="1" applyBorder="1" applyAlignment="1">
      <alignment/>
    </xf>
    <xf numFmtId="3" fontId="10" fillId="34" borderId="34" xfId="0" applyNumberFormat="1" applyFont="1" applyFill="1" applyBorder="1" applyAlignment="1">
      <alignment/>
    </xf>
    <xf numFmtId="3" fontId="4" fillId="34" borderId="35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3" fillId="0" borderId="36" xfId="0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3" fontId="4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3" fontId="3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10" fillId="34" borderId="45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Border="1" applyAlignment="1">
      <alignment horizontal="center" textRotation="90" wrapText="1"/>
    </xf>
    <xf numFmtId="3" fontId="8" fillId="0" borderId="17" xfId="0" applyNumberFormat="1" applyFont="1" applyBorder="1" applyAlignment="1">
      <alignment horizontal="center" textRotation="90" wrapText="1"/>
    </xf>
    <xf numFmtId="3" fontId="7" fillId="0" borderId="17" xfId="0" applyNumberFormat="1" applyFont="1" applyBorder="1" applyAlignment="1">
      <alignment horizontal="center" textRotation="90"/>
    </xf>
    <xf numFmtId="1" fontId="4" fillId="0" borderId="20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3" fillId="0" borderId="38" xfId="0" applyFont="1" applyBorder="1" applyAlignment="1">
      <alignment/>
    </xf>
    <xf numFmtId="3" fontId="4" fillId="0" borderId="46" xfId="0" applyNumberFormat="1" applyFont="1" applyBorder="1" applyAlignment="1">
      <alignment/>
    </xf>
    <xf numFmtId="182" fontId="4" fillId="0" borderId="16" xfId="50" applyNumberFormat="1" applyFont="1" applyBorder="1" applyAlignment="1">
      <alignment/>
    </xf>
    <xf numFmtId="182" fontId="4" fillId="0" borderId="47" xfId="50" applyNumberFormat="1" applyFont="1" applyBorder="1" applyAlignment="1">
      <alignment/>
    </xf>
    <xf numFmtId="182" fontId="4" fillId="0" borderId="19" xfId="50" applyNumberFormat="1" applyFont="1" applyBorder="1" applyAlignment="1">
      <alignment/>
    </xf>
    <xf numFmtId="3" fontId="7" fillId="0" borderId="47" xfId="0" applyNumberFormat="1" applyFont="1" applyBorder="1" applyAlignment="1">
      <alignment horizontal="center" textRotation="90"/>
    </xf>
    <xf numFmtId="3" fontId="7" fillId="0" borderId="20" xfId="0" applyNumberFormat="1" applyFont="1" applyBorder="1" applyAlignment="1">
      <alignment horizontal="center" textRotation="90"/>
    </xf>
    <xf numFmtId="3" fontId="4" fillId="0" borderId="15" xfId="0" applyNumberFormat="1" applyFont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182" fontId="4" fillId="0" borderId="17" xfId="50" applyNumberFormat="1" applyFont="1" applyBorder="1" applyAlignment="1">
      <alignment/>
    </xf>
    <xf numFmtId="182" fontId="4" fillId="0" borderId="0" xfId="50" applyNumberFormat="1" applyFont="1" applyAlignment="1">
      <alignment/>
    </xf>
    <xf numFmtId="3" fontId="10" fillId="0" borderId="48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182" fontId="4" fillId="0" borderId="48" xfId="5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3" fillId="0" borderId="54" xfId="0" applyNumberFormat="1" applyFont="1" applyBorder="1" applyAlignment="1">
      <alignment/>
    </xf>
    <xf numFmtId="182" fontId="4" fillId="0" borderId="49" xfId="5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" fontId="7" fillId="0" borderId="56" xfId="0" applyNumberFormat="1" applyFont="1" applyBorder="1" applyAlignment="1">
      <alignment horizontal="left"/>
    </xf>
    <xf numFmtId="3" fontId="3" fillId="34" borderId="34" xfId="0" applyNumberFormat="1" applyFont="1" applyFill="1" applyBorder="1" applyAlignment="1">
      <alignment/>
    </xf>
    <xf numFmtId="3" fontId="3" fillId="0" borderId="48" xfId="0" applyNumberFormat="1" applyFont="1" applyBorder="1" applyAlignment="1">
      <alignment/>
    </xf>
    <xf numFmtId="1" fontId="7" fillId="0" borderId="57" xfId="0" applyNumberFormat="1" applyFont="1" applyBorder="1" applyAlignment="1">
      <alignment horizontal="left"/>
    </xf>
    <xf numFmtId="3" fontId="3" fillId="0" borderId="50" xfId="0" applyNumberFormat="1" applyFont="1" applyBorder="1" applyAlignment="1">
      <alignment/>
    </xf>
    <xf numFmtId="3" fontId="3" fillId="34" borderId="35" xfId="0" applyNumberFormat="1" applyFont="1" applyFill="1" applyBorder="1" applyAlignment="1">
      <alignment/>
    </xf>
    <xf numFmtId="182" fontId="3" fillId="0" borderId="0" xfId="50" applyNumberFormat="1" applyFont="1" applyBorder="1" applyAlignment="1">
      <alignment horizontal="center"/>
    </xf>
    <xf numFmtId="0" fontId="7" fillId="0" borderId="0" xfId="0" applyFont="1" applyAlignment="1">
      <alignment horizontal="center" textRotation="90"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 indent="4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3" fillId="3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wrapText="1"/>
    </xf>
    <xf numFmtId="0" fontId="9" fillId="0" borderId="58" xfId="0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left"/>
    </xf>
    <xf numFmtId="3" fontId="3" fillId="34" borderId="64" xfId="0" applyNumberFormat="1" applyFont="1" applyFill="1" applyBorder="1" applyAlignment="1">
      <alignment/>
    </xf>
    <xf numFmtId="3" fontId="3" fillId="0" borderId="6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6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1" fontId="10" fillId="0" borderId="47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67" xfId="0" applyFont="1" applyBorder="1" applyAlignment="1">
      <alignment/>
    </xf>
    <xf numFmtId="1" fontId="10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46" xfId="0" applyFont="1" applyBorder="1" applyAlignment="1">
      <alignment/>
    </xf>
    <xf numFmtId="0" fontId="4" fillId="0" borderId="68" xfId="0" applyFont="1" applyBorder="1" applyAlignment="1">
      <alignment/>
    </xf>
    <xf numFmtId="1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1" fontId="10" fillId="0" borderId="20" xfId="0" applyNumberFormat="1" applyFont="1" applyBorder="1" applyAlignment="1">
      <alignment/>
    </xf>
    <xf numFmtId="3" fontId="4" fillId="34" borderId="69" xfId="0" applyNumberFormat="1" applyFont="1" applyFill="1" applyBorder="1" applyAlignment="1">
      <alignment/>
    </xf>
    <xf numFmtId="3" fontId="4" fillId="34" borderId="70" xfId="0" applyNumberFormat="1" applyFont="1" applyFill="1" applyBorder="1" applyAlignment="1">
      <alignment/>
    </xf>
    <xf numFmtId="3" fontId="4" fillId="34" borderId="71" xfId="0" applyNumberFormat="1" applyFont="1" applyFill="1" applyBorder="1" applyAlignment="1">
      <alignment/>
    </xf>
    <xf numFmtId="3" fontId="4" fillId="34" borderId="72" xfId="0" applyNumberFormat="1" applyFont="1" applyFill="1" applyBorder="1" applyAlignment="1">
      <alignment/>
    </xf>
    <xf numFmtId="3" fontId="4" fillId="34" borderId="73" xfId="0" applyNumberFormat="1" applyFont="1" applyFill="1" applyBorder="1" applyAlignment="1">
      <alignment/>
    </xf>
    <xf numFmtId="3" fontId="4" fillId="34" borderId="74" xfId="0" applyNumberFormat="1" applyFont="1" applyFill="1" applyBorder="1" applyAlignment="1">
      <alignment/>
    </xf>
    <xf numFmtId="3" fontId="10" fillId="34" borderId="75" xfId="0" applyNumberFormat="1" applyFont="1" applyFill="1" applyBorder="1" applyAlignment="1">
      <alignment/>
    </xf>
    <xf numFmtId="3" fontId="4" fillId="34" borderId="75" xfId="0" applyNumberFormat="1" applyFont="1" applyFill="1" applyBorder="1" applyAlignment="1">
      <alignment/>
    </xf>
    <xf numFmtId="3" fontId="4" fillId="34" borderId="75" xfId="0" applyNumberFormat="1" applyFont="1" applyFill="1" applyBorder="1" applyAlignment="1">
      <alignment/>
    </xf>
    <xf numFmtId="3" fontId="10" fillId="34" borderId="70" xfId="0" applyNumberFormat="1" applyFont="1" applyFill="1" applyBorder="1" applyAlignment="1">
      <alignment/>
    </xf>
    <xf numFmtId="3" fontId="4" fillId="34" borderId="76" xfId="0" applyNumberFormat="1" applyFont="1" applyFill="1" applyBorder="1" applyAlignment="1">
      <alignment/>
    </xf>
    <xf numFmtId="16" fontId="4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/>
    </xf>
    <xf numFmtId="0" fontId="7" fillId="0" borderId="59" xfId="35" applyFont="1" applyBorder="1" applyAlignment="1">
      <alignment/>
      <protection/>
    </xf>
    <xf numFmtId="3" fontId="4" fillId="34" borderId="77" xfId="0" applyNumberFormat="1" applyFont="1" applyFill="1" applyBorder="1" applyAlignment="1">
      <alignment/>
    </xf>
    <xf numFmtId="3" fontId="4" fillId="0" borderId="52" xfId="0" applyNumberFormat="1" applyFont="1" applyBorder="1" applyAlignment="1">
      <alignment/>
    </xf>
    <xf numFmtId="0" fontId="4" fillId="0" borderId="36" xfId="0" applyFont="1" applyBorder="1" applyAlignment="1">
      <alignment/>
    </xf>
    <xf numFmtId="3" fontId="4" fillId="34" borderId="78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3" fontId="4" fillId="34" borderId="17" xfId="0" applyNumberFormat="1" applyFont="1" applyFill="1" applyBorder="1" applyAlignment="1">
      <alignment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3" fontId="3" fillId="34" borderId="73" xfId="0" applyNumberFormat="1" applyFont="1" applyFill="1" applyBorder="1" applyAlignment="1">
      <alignment/>
    </xf>
    <xf numFmtId="0" fontId="9" fillId="0" borderId="8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 textRotation="90"/>
    </xf>
    <xf numFmtId="3" fontId="3" fillId="0" borderId="84" xfId="0" applyNumberFormat="1" applyFont="1" applyBorder="1" applyAlignment="1">
      <alignment/>
    </xf>
    <xf numFmtId="3" fontId="3" fillId="0" borderId="85" xfId="0" applyNumberFormat="1" applyFont="1" applyBorder="1" applyAlignment="1">
      <alignment/>
    </xf>
    <xf numFmtId="3" fontId="3" fillId="0" borderId="86" xfId="0" applyNumberFormat="1" applyFont="1" applyBorder="1" applyAlignment="1">
      <alignment/>
    </xf>
    <xf numFmtId="182" fontId="3" fillId="0" borderId="87" xfId="0" applyNumberFormat="1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3" fontId="7" fillId="0" borderId="89" xfId="0" applyNumberFormat="1" applyFont="1" applyBorder="1" applyAlignment="1">
      <alignment horizontal="center" textRotation="90"/>
    </xf>
    <xf numFmtId="3" fontId="7" fillId="0" borderId="90" xfId="0" applyNumberFormat="1" applyFont="1" applyBorder="1" applyAlignment="1">
      <alignment horizontal="center" textRotation="90"/>
    </xf>
    <xf numFmtId="3" fontId="4" fillId="0" borderId="27" xfId="0" applyNumberFormat="1" applyFont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91" xfId="0" applyNumberFormat="1" applyFont="1" applyBorder="1" applyAlignment="1">
      <alignment horizontal="center"/>
    </xf>
    <xf numFmtId="9" fontId="4" fillId="0" borderId="89" xfId="50" applyFont="1" applyBorder="1" applyAlignment="1">
      <alignment/>
    </xf>
    <xf numFmtId="9" fontId="4" fillId="0" borderId="90" xfId="50" applyFont="1" applyBorder="1" applyAlignment="1">
      <alignment/>
    </xf>
    <xf numFmtId="3" fontId="4" fillId="0" borderId="90" xfId="0" applyNumberFormat="1" applyFont="1" applyBorder="1" applyAlignment="1">
      <alignment/>
    </xf>
    <xf numFmtId="3" fontId="4" fillId="0" borderId="92" xfId="0" applyNumberFormat="1" applyFont="1" applyBorder="1" applyAlignment="1">
      <alignment horizontal="center"/>
    </xf>
    <xf numFmtId="3" fontId="3" fillId="0" borderId="93" xfId="0" applyNumberFormat="1" applyFont="1" applyBorder="1" applyAlignment="1">
      <alignment/>
    </xf>
    <xf numFmtId="182" fontId="4" fillId="0" borderId="90" xfId="50" applyNumberFormat="1" applyFont="1" applyBorder="1" applyAlignment="1">
      <alignment/>
    </xf>
    <xf numFmtId="9" fontId="4" fillId="0" borderId="94" xfId="50" applyFont="1" applyBorder="1" applyAlignment="1">
      <alignment/>
    </xf>
    <xf numFmtId="3" fontId="4" fillId="0" borderId="44" xfId="0" applyNumberFormat="1" applyFont="1" applyBorder="1" applyAlignment="1">
      <alignment horizontal="center"/>
    </xf>
    <xf numFmtId="3" fontId="4" fillId="0" borderId="87" xfId="0" applyNumberFormat="1" applyFont="1" applyBorder="1" applyAlignment="1">
      <alignment horizontal="center"/>
    </xf>
    <xf numFmtId="3" fontId="3" fillId="0" borderId="95" xfId="0" applyNumberFormat="1" applyFont="1" applyBorder="1" applyAlignment="1">
      <alignment/>
    </xf>
    <xf numFmtId="0" fontId="7" fillId="0" borderId="96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10" fillId="0" borderId="98" xfId="35" applyFont="1" applyBorder="1" applyAlignment="1">
      <alignment horizontal="center"/>
      <protection/>
    </xf>
    <xf numFmtId="0" fontId="10" fillId="0" borderId="99" xfId="35" applyFont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100" xfId="0" applyFont="1" applyBorder="1" applyAlignment="1">
      <alignment horizontal="center"/>
    </xf>
    <xf numFmtId="0" fontId="4" fillId="0" borderId="101" xfId="0" applyFont="1" applyBorder="1" applyAlignment="1">
      <alignment/>
    </xf>
    <xf numFmtId="1" fontId="3" fillId="0" borderId="102" xfId="0" applyNumberFormat="1" applyFont="1" applyBorder="1" applyAlignment="1">
      <alignment horizontal="center" wrapText="1"/>
    </xf>
    <xf numFmtId="1" fontId="4" fillId="0" borderId="103" xfId="0" applyNumberFormat="1" applyFont="1" applyBorder="1" applyAlignment="1">
      <alignment/>
    </xf>
    <xf numFmtId="0" fontId="7" fillId="0" borderId="43" xfId="0" applyFont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efault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Asfaltkontrakter (Rv/Fv) - Totale kontraktssummer 2012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Status 3. mai  2012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175"/>
          <c:w val="0.87275"/>
          <c:h val="0.87125"/>
        </c:manualLayout>
      </c:layout>
      <c:barChart>
        <c:barDir val="col"/>
        <c:grouping val="stacked"/>
        <c:varyColors val="0"/>
        <c:ser>
          <c:idx val="0"/>
          <c:order val="0"/>
          <c:tx>
            <c:v>Region øst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Kontraktoversikt!$D$7:$Q$7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77552</c:v>
                </c:pt>
                <c:pt idx="6">
                  <c:v>105892</c:v>
                </c:pt>
                <c:pt idx="7">
                  <c:v>0</c:v>
                </c:pt>
                <c:pt idx="8">
                  <c:v>47069</c:v>
                </c:pt>
                <c:pt idx="9">
                  <c:v>0</c:v>
                </c:pt>
                <c:pt idx="10">
                  <c:v>84798</c:v>
                </c:pt>
                <c:pt idx="11">
                  <c:v>0</c:v>
                </c:pt>
                <c:pt idx="12">
                  <c:v>240802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Region sør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Kontraktoversikt!$D$8:$Q$8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48781</c:v>
                </c:pt>
                <c:pt idx="6">
                  <c:v>219009</c:v>
                </c:pt>
                <c:pt idx="7">
                  <c:v>0</c:v>
                </c:pt>
                <c:pt idx="8">
                  <c:v>0</c:v>
                </c:pt>
                <c:pt idx="9">
                  <c:v>12644</c:v>
                </c:pt>
                <c:pt idx="10">
                  <c:v>0</c:v>
                </c:pt>
                <c:pt idx="11">
                  <c:v>0</c:v>
                </c:pt>
                <c:pt idx="12">
                  <c:v>70485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Region vest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Kontraktoversikt!$D$9:$Q$9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12919</c:v>
                </c:pt>
                <c:pt idx="4">
                  <c:v>0</c:v>
                </c:pt>
                <c:pt idx="5">
                  <c:v>50372</c:v>
                </c:pt>
                <c:pt idx="6">
                  <c:v>72731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100970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v>Region midt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Kontraktoversikt!$D$10:$Q$10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76850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140187</c:v>
                </c:pt>
                <c:pt idx="11">
                  <c:v>0</c:v>
                </c:pt>
                <c:pt idx="12">
                  <c:v>96835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v>Region nord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Kontraktoversikt!$D$11:$Q$11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312003</c:v>
                </c:pt>
                <c:pt idx="6">
                  <c:v>0</c:v>
                </c:pt>
                <c:pt idx="7">
                  <c:v>91303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42806</c:v>
                </c:pt>
                <c:pt idx="13">
                  <c:v>0</c:v>
                </c:pt>
              </c:numCache>
            </c:numRef>
          </c:val>
        </c:ser>
        <c:overlap val="100"/>
        <c:gapWidth val="60"/>
        <c:axId val="28279106"/>
        <c:axId val="53185363"/>
      </c:bar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(1000 kr)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161"/>
          <c:w val="0.1935"/>
          <c:h val="0.21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Asfaltkontrakter 2012 - Status 3. mai 2012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Hele landet - samlet kontraktsum 1.904 mill kr (eks.mva)</a:t>
            </a:r>
          </a:p>
        </c:rich>
      </c:tx>
      <c:layout>
        <c:manualLayout>
          <c:xMode val="factor"/>
          <c:yMode val="factor"/>
          <c:x val="0.003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475"/>
          <c:y val="0.275"/>
          <c:w val="0.37575"/>
          <c:h val="0.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Kontraktoversikt!$D$12:$Q$12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12919</c:v>
                </c:pt>
                <c:pt idx="4">
                  <c:v>0</c:v>
                </c:pt>
                <c:pt idx="5">
                  <c:v>565558</c:v>
                </c:pt>
                <c:pt idx="6">
                  <c:v>397632</c:v>
                </c:pt>
                <c:pt idx="7">
                  <c:v>91303</c:v>
                </c:pt>
                <c:pt idx="8">
                  <c:v>47069</c:v>
                </c:pt>
                <c:pt idx="9">
                  <c:v>12644</c:v>
                </c:pt>
                <c:pt idx="10">
                  <c:v>224985</c:v>
                </c:pt>
                <c:pt idx="11">
                  <c:v>0</c:v>
                </c:pt>
                <c:pt idx="12">
                  <c:v>551898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nord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Asfaltkontrakter 2012 - Status 3. mai 2012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Samlet kontraktsum  446 mill kr (eks. mva)
</a:t>
            </a:r>
          </a:p>
        </c:rich>
      </c:tx>
      <c:layout>
        <c:manualLayout>
          <c:xMode val="factor"/>
          <c:yMode val="factor"/>
          <c:x val="-0.01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05"/>
          <c:y val="0.28475"/>
          <c:w val="0.445"/>
          <c:h val="0.65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Kontraktoversikt!$D$11:$Q$11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312003</c:v>
                </c:pt>
                <c:pt idx="6">
                  <c:v>0</c:v>
                </c:pt>
                <c:pt idx="7">
                  <c:v>91303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42806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midt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Asfaltkontrakter 2012 - Status 3. mai 2012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Samlet kontraktsum  314 mill kr (eks. mva)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9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25"/>
          <c:y val="0.24275"/>
          <c:w val="0.425"/>
          <c:h val="0.6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Kontraktoversikt!$D$10:$Q$10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76850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140187</c:v>
                </c:pt>
                <c:pt idx="11">
                  <c:v>0</c:v>
                </c:pt>
                <c:pt idx="12">
                  <c:v>96835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vest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Asfaltkontrakter 2012 - Status 3. mai 2012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Samlet kontraktsum  237 mill kr (eks. mva)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71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75"/>
          <c:y val="0.236"/>
          <c:w val="0.402"/>
          <c:h val="0.5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Kontraktoversikt!$D$9:$Q$9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12919</c:v>
                </c:pt>
                <c:pt idx="4">
                  <c:v>0</c:v>
                </c:pt>
                <c:pt idx="5">
                  <c:v>50372</c:v>
                </c:pt>
                <c:pt idx="6">
                  <c:v>72731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100970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sør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Asfaltkontrakter 2012 - Status 3. mai 2012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Samlet kontraktsum  351 mill kr (eks. mva)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2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"/>
          <c:y val="0.21225"/>
          <c:w val="0.48775"/>
          <c:h val="0.7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Kontraktoversikt!$D$8:$Q$8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48781</c:v>
                </c:pt>
                <c:pt idx="6">
                  <c:v>219009</c:v>
                </c:pt>
                <c:pt idx="7">
                  <c:v>0</c:v>
                </c:pt>
                <c:pt idx="8">
                  <c:v>0</c:v>
                </c:pt>
                <c:pt idx="9">
                  <c:v>12644</c:v>
                </c:pt>
                <c:pt idx="10">
                  <c:v>0</c:v>
                </c:pt>
                <c:pt idx="11">
                  <c:v>0</c:v>
                </c:pt>
                <c:pt idx="12">
                  <c:v>70485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øst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Asfaltkontrakter 2012 - Status 3. mai 2012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Samlet kontraktsum  556 mill kr (eks. mva)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45"/>
          <c:y val="0.21225"/>
          <c:w val="0.45975"/>
          <c:h val="0.6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Kontraktoversikt!$D$6:$Q$6</c:f>
              <c:strCache>
                <c:ptCount val="14"/>
                <c:pt idx="0">
                  <c:v>Asfalt sør</c:v>
                </c:pt>
                <c:pt idx="1">
                  <c:v>Asfaltverket Mo</c:v>
                </c:pt>
                <c:pt idx="2">
                  <c:v>Borg asfalt</c:v>
                </c:pt>
                <c:pt idx="3">
                  <c:v>FM-gruppen
(Fyllingen Maskin) </c:v>
                </c:pt>
                <c:pt idx="4">
                  <c:v>KITO Asfalt AS</c:v>
                </c:pt>
                <c:pt idx="5">
                  <c:v>Lemminkäinen</c:v>
                </c:pt>
                <c:pt idx="6">
                  <c:v>NCC Roads</c:v>
                </c:pt>
                <c:pt idx="7">
                  <c:v>Nordasfalt</c:v>
                </c:pt>
                <c:pt idx="8">
                  <c:v>Oslo Vei</c:v>
                </c:pt>
                <c:pt idx="9">
                  <c:v>Skanska Asfalt</c:v>
                </c:pt>
                <c:pt idx="10">
                  <c:v>Peab</c:v>
                </c:pt>
                <c:pt idx="11">
                  <c:v>Terje Hansen</c:v>
                </c:pt>
                <c:pt idx="12">
                  <c:v>Veidekke Industri</c:v>
                </c:pt>
                <c:pt idx="13">
                  <c:v>Velde Asfalt</c:v>
                </c:pt>
              </c:strCache>
            </c:strRef>
          </c:cat>
          <c:val>
            <c:numRef>
              <c:f>Kontraktoversikt!$D$7:$Q$7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77552</c:v>
                </c:pt>
                <c:pt idx="6">
                  <c:v>105892</c:v>
                </c:pt>
                <c:pt idx="7">
                  <c:v>0</c:v>
                </c:pt>
                <c:pt idx="8">
                  <c:v>47069</c:v>
                </c:pt>
                <c:pt idx="9">
                  <c:v>0</c:v>
                </c:pt>
                <c:pt idx="10">
                  <c:v>84798</c:v>
                </c:pt>
                <c:pt idx="11">
                  <c:v>0</c:v>
                </c:pt>
                <c:pt idx="12">
                  <c:v>240802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8"/>
  <sheetViews>
    <sheetView tabSelected="1" zoomScale="50" zoomScaleNormal="5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0" sqref="F20"/>
    </sheetView>
  </sheetViews>
  <sheetFormatPr defaultColWidth="11.421875" defaultRowHeight="12.75"/>
  <cols>
    <col min="1" max="1" width="25.7109375" style="12" customWidth="1"/>
    <col min="2" max="2" width="64.140625" style="12" customWidth="1"/>
    <col min="3" max="3" width="20.57421875" style="111" customWidth="1"/>
    <col min="4" max="5" width="12.28125" style="12" customWidth="1"/>
    <col min="6" max="8" width="12.28125" style="13" customWidth="1"/>
    <col min="9" max="9" width="14.00390625" style="12" customWidth="1"/>
    <col min="10" max="10" width="14.28125" style="12" customWidth="1"/>
    <col min="11" max="13" width="12.28125" style="12" customWidth="1"/>
    <col min="14" max="14" width="13.421875" style="12" customWidth="1"/>
    <col min="15" max="15" width="12.28125" style="12" customWidth="1"/>
    <col min="16" max="16" width="13.421875" style="12" customWidth="1"/>
    <col min="17" max="17" width="12.28125" style="12" customWidth="1"/>
    <col min="18" max="18" width="15.28125" style="12" customWidth="1"/>
    <col min="19" max="19" width="12.57421875" style="12" bestFit="1" customWidth="1"/>
    <col min="20" max="20" width="13.28125" style="12" bestFit="1" customWidth="1"/>
    <col min="21" max="16384" width="11.421875" style="12" customWidth="1"/>
  </cols>
  <sheetData>
    <row r="1" spans="1:2" ht="23.25" customHeight="1">
      <c r="A1" s="211" t="s">
        <v>57</v>
      </c>
      <c r="B1" s="211"/>
    </row>
    <row r="2" spans="1:18" ht="23.25" customHeight="1">
      <c r="A2" s="212" t="s">
        <v>190</v>
      </c>
      <c r="B2" s="212"/>
      <c r="C2" s="168" t="s">
        <v>256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23.25" customHeight="1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s="15" customFormat="1" ht="24.75" customHeight="1" thickBot="1" thickTop="1">
      <c r="A4" s="209" t="s">
        <v>58</v>
      </c>
      <c r="B4" s="210"/>
      <c r="C4" s="128"/>
      <c r="D4" s="129"/>
      <c r="E4" s="129"/>
      <c r="F4" s="170" t="s">
        <v>59</v>
      </c>
      <c r="G4" s="170"/>
      <c r="H4" s="170"/>
      <c r="I4" s="170"/>
      <c r="J4" s="170"/>
      <c r="K4" s="170"/>
      <c r="L4" s="170"/>
      <c r="M4" s="170"/>
      <c r="N4" s="170"/>
      <c r="O4" s="130"/>
      <c r="P4" s="131"/>
      <c r="Q4" s="132"/>
      <c r="R4" s="181"/>
    </row>
    <row r="5" spans="1:18" s="15" customFormat="1" ht="19.5" customHeight="1" thickTop="1">
      <c r="A5" s="213"/>
      <c r="B5" s="215" t="s">
        <v>15</v>
      </c>
      <c r="C5" s="110"/>
      <c r="D5" s="38"/>
      <c r="E5" s="38"/>
      <c r="F5" s="39"/>
      <c r="G5" s="39"/>
      <c r="H5" s="39"/>
      <c r="I5" s="40"/>
      <c r="J5" s="40"/>
      <c r="K5" s="40"/>
      <c r="L5" s="40"/>
      <c r="M5" s="40"/>
      <c r="N5" s="40"/>
      <c r="O5" s="40"/>
      <c r="P5" s="40"/>
      <c r="Q5" s="41"/>
      <c r="R5" s="182"/>
    </row>
    <row r="6" spans="1:18" s="14" customFormat="1" ht="184.5" customHeight="1" thickBot="1">
      <c r="A6" s="214"/>
      <c r="B6" s="216"/>
      <c r="C6" s="33" t="s">
        <v>16</v>
      </c>
      <c r="D6" s="23" t="s">
        <v>52</v>
      </c>
      <c r="E6" s="23" t="s">
        <v>11</v>
      </c>
      <c r="F6" s="23" t="s">
        <v>0</v>
      </c>
      <c r="G6" s="23" t="s">
        <v>179</v>
      </c>
      <c r="H6" s="23" t="s">
        <v>117</v>
      </c>
      <c r="I6" s="20" t="s">
        <v>54</v>
      </c>
      <c r="J6" s="20" t="s">
        <v>2</v>
      </c>
      <c r="K6" s="20" t="s">
        <v>12</v>
      </c>
      <c r="L6" s="20" t="s">
        <v>3</v>
      </c>
      <c r="M6" s="21" t="s">
        <v>4</v>
      </c>
      <c r="N6" s="22" t="s">
        <v>6</v>
      </c>
      <c r="O6" s="22" t="s">
        <v>5</v>
      </c>
      <c r="P6" s="22" t="s">
        <v>7</v>
      </c>
      <c r="Q6" s="24" t="s">
        <v>51</v>
      </c>
      <c r="R6" s="183" t="s">
        <v>55</v>
      </c>
    </row>
    <row r="7" spans="1:18" s="14" customFormat="1" ht="29.25" customHeight="1">
      <c r="A7" s="53"/>
      <c r="B7" s="112" t="s">
        <v>8</v>
      </c>
      <c r="C7" s="113">
        <f>C52</f>
        <v>703973</v>
      </c>
      <c r="D7" s="114">
        <f aca="true" t="shared" si="0" ref="D7:Q7">D52</f>
        <v>0</v>
      </c>
      <c r="E7" s="114">
        <f t="shared" si="0"/>
        <v>0</v>
      </c>
      <c r="F7" s="114">
        <f t="shared" si="0"/>
        <v>0</v>
      </c>
      <c r="G7" s="114">
        <f t="shared" si="0"/>
        <v>0</v>
      </c>
      <c r="H7" s="114">
        <f>H52</f>
        <v>0</v>
      </c>
      <c r="I7" s="114">
        <f t="shared" si="0"/>
        <v>77552</v>
      </c>
      <c r="J7" s="114">
        <f t="shared" si="0"/>
        <v>105892</v>
      </c>
      <c r="K7" s="114">
        <f t="shared" si="0"/>
        <v>0</v>
      </c>
      <c r="L7" s="114">
        <f t="shared" si="0"/>
        <v>47069</v>
      </c>
      <c r="M7" s="114">
        <f t="shared" si="0"/>
        <v>0</v>
      </c>
      <c r="N7" s="114">
        <f t="shared" si="0"/>
        <v>84798</v>
      </c>
      <c r="O7" s="114">
        <f t="shared" si="0"/>
        <v>0</v>
      </c>
      <c r="P7" s="114">
        <f t="shared" si="0"/>
        <v>240802</v>
      </c>
      <c r="Q7" s="114">
        <f t="shared" si="0"/>
        <v>0</v>
      </c>
      <c r="R7" s="184">
        <f>R52</f>
        <v>556113</v>
      </c>
    </row>
    <row r="8" spans="1:18" s="14" customFormat="1" ht="29.25" customHeight="1">
      <c r="A8" s="136"/>
      <c r="B8" s="115" t="s">
        <v>20</v>
      </c>
      <c r="C8" s="117">
        <f>C89</f>
        <v>414583</v>
      </c>
      <c r="D8" s="116">
        <f aca="true" t="shared" si="1" ref="D8:Q8">D89</f>
        <v>0</v>
      </c>
      <c r="E8" s="116">
        <f t="shared" si="1"/>
        <v>0</v>
      </c>
      <c r="F8" s="116">
        <f t="shared" si="1"/>
        <v>0</v>
      </c>
      <c r="G8" s="116">
        <f t="shared" si="1"/>
        <v>0</v>
      </c>
      <c r="H8" s="116">
        <f>H89</f>
        <v>0</v>
      </c>
      <c r="I8" s="116">
        <f t="shared" si="1"/>
        <v>48781</v>
      </c>
      <c r="J8" s="116">
        <f t="shared" si="1"/>
        <v>219009</v>
      </c>
      <c r="K8" s="116">
        <f t="shared" si="1"/>
        <v>0</v>
      </c>
      <c r="L8" s="116">
        <f t="shared" si="1"/>
        <v>0</v>
      </c>
      <c r="M8" s="116">
        <f t="shared" si="1"/>
        <v>12644</v>
      </c>
      <c r="N8" s="116">
        <f t="shared" si="1"/>
        <v>0</v>
      </c>
      <c r="O8" s="116">
        <f t="shared" si="1"/>
        <v>0</v>
      </c>
      <c r="P8" s="116">
        <f t="shared" si="1"/>
        <v>70485</v>
      </c>
      <c r="Q8" s="116">
        <f t="shared" si="1"/>
        <v>0</v>
      </c>
      <c r="R8" s="185">
        <f>R89</f>
        <v>350919</v>
      </c>
    </row>
    <row r="9" spans="1:18" s="14" customFormat="1" ht="29.25" customHeight="1">
      <c r="A9" s="136"/>
      <c r="B9" s="115" t="s">
        <v>33</v>
      </c>
      <c r="C9" s="117">
        <f>C116</f>
        <v>293028</v>
      </c>
      <c r="D9" s="116">
        <f aca="true" t="shared" si="2" ref="D9:Q9">D116</f>
        <v>0</v>
      </c>
      <c r="E9" s="116">
        <f t="shared" si="2"/>
        <v>0</v>
      </c>
      <c r="F9" s="116">
        <f t="shared" si="2"/>
        <v>0</v>
      </c>
      <c r="G9" s="116">
        <f t="shared" si="2"/>
        <v>12919</v>
      </c>
      <c r="H9" s="116">
        <f>H116</f>
        <v>0</v>
      </c>
      <c r="I9" s="116">
        <f t="shared" si="2"/>
        <v>50372</v>
      </c>
      <c r="J9" s="116">
        <f t="shared" si="2"/>
        <v>72731</v>
      </c>
      <c r="K9" s="116">
        <f t="shared" si="2"/>
        <v>0</v>
      </c>
      <c r="L9" s="116">
        <f t="shared" si="2"/>
        <v>0</v>
      </c>
      <c r="M9" s="116">
        <f t="shared" si="2"/>
        <v>0</v>
      </c>
      <c r="N9" s="116">
        <f t="shared" si="2"/>
        <v>0</v>
      </c>
      <c r="O9" s="116">
        <f t="shared" si="2"/>
        <v>0</v>
      </c>
      <c r="P9" s="116">
        <f t="shared" si="2"/>
        <v>100970</v>
      </c>
      <c r="Q9" s="116">
        <f t="shared" si="2"/>
        <v>0</v>
      </c>
      <c r="R9" s="185">
        <f>R116</f>
        <v>236992</v>
      </c>
    </row>
    <row r="10" spans="1:18" s="14" customFormat="1" ht="29.25" customHeight="1">
      <c r="A10" s="136"/>
      <c r="B10" s="115" t="s">
        <v>9</v>
      </c>
      <c r="C10" s="117">
        <f>SUM(C134)</f>
        <v>388075</v>
      </c>
      <c r="D10" s="116">
        <f aca="true" t="shared" si="3" ref="D10:Q10">D134</f>
        <v>0</v>
      </c>
      <c r="E10" s="116">
        <f t="shared" si="3"/>
        <v>0</v>
      </c>
      <c r="F10" s="116">
        <f t="shared" si="3"/>
        <v>0</v>
      </c>
      <c r="G10" s="116">
        <f t="shared" si="3"/>
        <v>0</v>
      </c>
      <c r="H10" s="116">
        <f>H134</f>
        <v>0</v>
      </c>
      <c r="I10" s="116">
        <f t="shared" si="3"/>
        <v>76850</v>
      </c>
      <c r="J10" s="116">
        <f t="shared" si="3"/>
        <v>0</v>
      </c>
      <c r="K10" s="116">
        <f t="shared" si="3"/>
        <v>0</v>
      </c>
      <c r="L10" s="116">
        <f t="shared" si="3"/>
        <v>0</v>
      </c>
      <c r="M10" s="116">
        <f t="shared" si="3"/>
        <v>0</v>
      </c>
      <c r="N10" s="116">
        <f t="shared" si="3"/>
        <v>140187</v>
      </c>
      <c r="O10" s="116">
        <f t="shared" si="3"/>
        <v>0</v>
      </c>
      <c r="P10" s="116">
        <f t="shared" si="3"/>
        <v>96835</v>
      </c>
      <c r="Q10" s="116">
        <f t="shared" si="3"/>
        <v>0</v>
      </c>
      <c r="R10" s="185">
        <f>R134</f>
        <v>313872</v>
      </c>
    </row>
    <row r="11" spans="1:18" s="14" customFormat="1" ht="29.25" customHeight="1">
      <c r="A11" s="136"/>
      <c r="B11" s="115" t="s">
        <v>10</v>
      </c>
      <c r="C11" s="117">
        <f>C165</f>
        <v>360791</v>
      </c>
      <c r="D11" s="116">
        <f aca="true" t="shared" si="4" ref="D11:Q11">D165</f>
        <v>0</v>
      </c>
      <c r="E11" s="116">
        <f t="shared" si="4"/>
        <v>0</v>
      </c>
      <c r="F11" s="116">
        <f t="shared" si="4"/>
        <v>0</v>
      </c>
      <c r="G11" s="116">
        <f t="shared" si="4"/>
        <v>0</v>
      </c>
      <c r="H11" s="116">
        <f>H165</f>
        <v>0</v>
      </c>
      <c r="I11" s="116">
        <f t="shared" si="4"/>
        <v>312003</v>
      </c>
      <c r="J11" s="116">
        <f t="shared" si="4"/>
        <v>0</v>
      </c>
      <c r="K11" s="116">
        <f t="shared" si="4"/>
        <v>91303</v>
      </c>
      <c r="L11" s="116">
        <f t="shared" si="4"/>
        <v>0</v>
      </c>
      <c r="M11" s="116">
        <f t="shared" si="4"/>
        <v>0</v>
      </c>
      <c r="N11" s="116">
        <f t="shared" si="4"/>
        <v>0</v>
      </c>
      <c r="O11" s="116">
        <f t="shared" si="4"/>
        <v>0</v>
      </c>
      <c r="P11" s="116">
        <f t="shared" si="4"/>
        <v>42806</v>
      </c>
      <c r="Q11" s="116">
        <f t="shared" si="4"/>
        <v>0</v>
      </c>
      <c r="R11" s="185">
        <f>R165</f>
        <v>446112</v>
      </c>
    </row>
    <row r="12" spans="1:18" s="14" customFormat="1" ht="29.25" customHeight="1" thickBot="1">
      <c r="A12" s="137"/>
      <c r="B12" s="133" t="s">
        <v>53</v>
      </c>
      <c r="C12" s="134">
        <f>SUM(C7:C11)</f>
        <v>2160450</v>
      </c>
      <c r="D12" s="135">
        <f aca="true" t="shared" si="5" ref="D12:R12">SUM(D7:D11)</f>
        <v>0</v>
      </c>
      <c r="E12" s="135">
        <f t="shared" si="5"/>
        <v>0</v>
      </c>
      <c r="F12" s="135">
        <f t="shared" si="5"/>
        <v>0</v>
      </c>
      <c r="G12" s="135">
        <f t="shared" si="5"/>
        <v>12919</v>
      </c>
      <c r="H12" s="135">
        <f>SUM(H7:H11)</f>
        <v>0</v>
      </c>
      <c r="I12" s="135">
        <f t="shared" si="5"/>
        <v>565558</v>
      </c>
      <c r="J12" s="135">
        <f t="shared" si="5"/>
        <v>397632</v>
      </c>
      <c r="K12" s="135">
        <f t="shared" si="5"/>
        <v>91303</v>
      </c>
      <c r="L12" s="135">
        <f t="shared" si="5"/>
        <v>47069</v>
      </c>
      <c r="M12" s="135">
        <f t="shared" si="5"/>
        <v>12644</v>
      </c>
      <c r="N12" s="135">
        <f t="shared" si="5"/>
        <v>224985</v>
      </c>
      <c r="O12" s="135">
        <f t="shared" si="5"/>
        <v>0</v>
      </c>
      <c r="P12" s="135">
        <f t="shared" si="5"/>
        <v>551898</v>
      </c>
      <c r="Q12" s="135">
        <f t="shared" si="5"/>
        <v>0</v>
      </c>
      <c r="R12" s="186">
        <f t="shared" si="5"/>
        <v>1904008</v>
      </c>
    </row>
    <row r="13" spans="1:18" ht="18.75" thickTop="1">
      <c r="A13" s="16"/>
      <c r="B13" s="17"/>
      <c r="C13" s="108"/>
      <c r="D13" s="118">
        <f>D12/$R12</f>
        <v>0</v>
      </c>
      <c r="E13" s="118">
        <f>E12/$R12</f>
        <v>0</v>
      </c>
      <c r="F13" s="118">
        <f>F12/$R12</f>
        <v>0</v>
      </c>
      <c r="G13" s="118">
        <f>G12/$R12</f>
        <v>0.006785160566552241</v>
      </c>
      <c r="H13" s="118">
        <f>H12/$R12</f>
        <v>0</v>
      </c>
      <c r="I13" s="118">
        <f aca="true" t="shared" si="6" ref="I13:Q13">I12/$R12</f>
        <v>0.29703551665749306</v>
      </c>
      <c r="J13" s="118">
        <f t="shared" si="6"/>
        <v>0.20883945865773673</v>
      </c>
      <c r="K13" s="118">
        <f t="shared" si="6"/>
        <v>0.047953054819097396</v>
      </c>
      <c r="L13" s="118">
        <f t="shared" si="6"/>
        <v>0.02472100957559002</v>
      </c>
      <c r="M13" s="118">
        <f t="shared" si="6"/>
        <v>0.006640728400300839</v>
      </c>
      <c r="N13" s="118">
        <f t="shared" si="6"/>
        <v>0.11816389426935181</v>
      </c>
      <c r="O13" s="118">
        <f t="shared" si="6"/>
        <v>0</v>
      </c>
      <c r="P13" s="118">
        <f t="shared" si="6"/>
        <v>0.2898611770538779</v>
      </c>
      <c r="Q13" s="118">
        <f t="shared" si="6"/>
        <v>0</v>
      </c>
      <c r="R13" s="187">
        <f>SUM(G13:Q13)</f>
        <v>1</v>
      </c>
    </row>
    <row r="14" spans="1:18" ht="18.75" thickBot="1">
      <c r="A14" s="16"/>
      <c r="B14" s="17"/>
      <c r="C14" s="108"/>
      <c r="D14" s="17"/>
      <c r="E14" s="17"/>
      <c r="F14" s="18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88"/>
    </row>
    <row r="15" spans="1:18" s="15" customFormat="1" ht="24.75" customHeight="1" thickBot="1">
      <c r="A15" s="207"/>
      <c r="B15" s="208"/>
      <c r="C15" s="109"/>
      <c r="D15" s="37"/>
      <c r="E15" s="217" t="s">
        <v>56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189"/>
    </row>
    <row r="16" spans="1:18" s="15" customFormat="1" ht="19.5" customHeight="1" thickTop="1">
      <c r="A16" s="213" t="s">
        <v>14</v>
      </c>
      <c r="B16" s="215" t="s">
        <v>15</v>
      </c>
      <c r="C16" s="110"/>
      <c r="D16" s="38"/>
      <c r="E16" s="38"/>
      <c r="F16" s="39"/>
      <c r="G16" s="39"/>
      <c r="H16" s="39"/>
      <c r="I16" s="40"/>
      <c r="J16" s="40"/>
      <c r="K16" s="40"/>
      <c r="L16" s="40"/>
      <c r="M16" s="40"/>
      <c r="N16" s="40"/>
      <c r="O16" s="40"/>
      <c r="P16" s="40"/>
      <c r="Q16" s="41"/>
      <c r="R16" s="182"/>
    </row>
    <row r="17" spans="1:20" s="14" customFormat="1" ht="150" customHeight="1" thickBot="1">
      <c r="A17" s="214"/>
      <c r="B17" s="216"/>
      <c r="C17" s="33" t="s">
        <v>16</v>
      </c>
      <c r="D17" s="23" t="s">
        <v>52</v>
      </c>
      <c r="E17" s="23" t="s">
        <v>11</v>
      </c>
      <c r="F17" s="23" t="s">
        <v>0</v>
      </c>
      <c r="G17" s="23" t="s">
        <v>179</v>
      </c>
      <c r="H17" s="23" t="s">
        <v>117</v>
      </c>
      <c r="I17" s="20" t="s">
        <v>1</v>
      </c>
      <c r="J17" s="20" t="s">
        <v>2</v>
      </c>
      <c r="K17" s="20" t="s">
        <v>12</v>
      </c>
      <c r="L17" s="20" t="s">
        <v>3</v>
      </c>
      <c r="M17" s="21" t="s">
        <v>4</v>
      </c>
      <c r="N17" s="22" t="s">
        <v>6</v>
      </c>
      <c r="O17" s="22" t="s">
        <v>5</v>
      </c>
      <c r="P17" s="22" t="s">
        <v>7</v>
      </c>
      <c r="Q17" s="24" t="s">
        <v>51</v>
      </c>
      <c r="R17" s="183" t="s">
        <v>17</v>
      </c>
      <c r="T17" s="119"/>
    </row>
    <row r="18" spans="1:18" s="14" customFormat="1" ht="29.25" customHeight="1">
      <c r="A18" s="53"/>
      <c r="B18" s="143" t="s">
        <v>8</v>
      </c>
      <c r="C18" s="51"/>
      <c r="D18" s="91"/>
      <c r="E18" s="91"/>
      <c r="F18" s="27"/>
      <c r="G18" s="27"/>
      <c r="H18" s="27"/>
      <c r="I18" s="28"/>
      <c r="J18" s="28"/>
      <c r="K18" s="28"/>
      <c r="L18" s="28"/>
      <c r="M18" s="29"/>
      <c r="N18" s="30"/>
      <c r="O18" s="30"/>
      <c r="P18" s="30"/>
      <c r="Q18" s="78"/>
      <c r="R18" s="190"/>
    </row>
    <row r="19" spans="1:18" s="14" customFormat="1" ht="29.25" customHeight="1">
      <c r="A19" s="65"/>
      <c r="B19" s="144" t="s">
        <v>21</v>
      </c>
      <c r="C19" s="66"/>
      <c r="D19" s="92"/>
      <c r="E19" s="92"/>
      <c r="F19" s="67"/>
      <c r="G19" s="67"/>
      <c r="H19" s="67"/>
      <c r="I19" s="68"/>
      <c r="J19" s="68"/>
      <c r="K19" s="68"/>
      <c r="L19" s="68"/>
      <c r="M19" s="69"/>
      <c r="N19" s="70"/>
      <c r="O19" s="70"/>
      <c r="P19" s="70"/>
      <c r="Q19" s="79"/>
      <c r="R19" s="191"/>
    </row>
    <row r="20" spans="1:20" ht="29.25" customHeight="1">
      <c r="A20" s="45" t="s">
        <v>63</v>
      </c>
      <c r="B20" s="145" t="s">
        <v>60</v>
      </c>
      <c r="C20" s="52">
        <v>31329</v>
      </c>
      <c r="D20" s="93"/>
      <c r="E20" s="93"/>
      <c r="F20" s="31"/>
      <c r="G20" s="31"/>
      <c r="H20" s="31"/>
      <c r="I20" s="1">
        <v>33740</v>
      </c>
      <c r="J20" s="2">
        <v>31435</v>
      </c>
      <c r="K20" s="2"/>
      <c r="L20" s="2"/>
      <c r="M20" s="2">
        <v>32590</v>
      </c>
      <c r="N20" s="3"/>
      <c r="O20" s="3"/>
      <c r="P20" s="175">
        <v>28873</v>
      </c>
      <c r="Q20" s="80"/>
      <c r="R20" s="192">
        <f>MIN(D20:Q20)</f>
        <v>28873</v>
      </c>
      <c r="T20" s="167"/>
    </row>
    <row r="21" spans="1:20" ht="29.25" customHeight="1">
      <c r="A21" s="45" t="s">
        <v>64</v>
      </c>
      <c r="B21" s="145" t="s">
        <v>61</v>
      </c>
      <c r="C21" s="52">
        <v>27422</v>
      </c>
      <c r="D21" s="93"/>
      <c r="E21" s="93"/>
      <c r="F21" s="31"/>
      <c r="G21" s="31"/>
      <c r="H21" s="31"/>
      <c r="I21" s="1">
        <v>24348</v>
      </c>
      <c r="J21" s="2">
        <v>23208</v>
      </c>
      <c r="K21" s="2"/>
      <c r="L21" s="2"/>
      <c r="M21" s="2">
        <v>21969</v>
      </c>
      <c r="N21" s="3"/>
      <c r="O21" s="3"/>
      <c r="P21" s="175">
        <v>21738</v>
      </c>
      <c r="Q21" s="80"/>
      <c r="R21" s="192">
        <f>MIN(D21:Q21)</f>
        <v>21738</v>
      </c>
      <c r="T21" s="167"/>
    </row>
    <row r="22" spans="1:20" ht="29.25" customHeight="1">
      <c r="A22" s="42" t="s">
        <v>65</v>
      </c>
      <c r="B22" s="145" t="s">
        <v>62</v>
      </c>
      <c r="C22" s="52">
        <v>4540</v>
      </c>
      <c r="D22" s="93"/>
      <c r="E22" s="93"/>
      <c r="F22" s="31">
        <v>3851</v>
      </c>
      <c r="G22" s="31"/>
      <c r="H22" s="31"/>
      <c r="I22" s="1"/>
      <c r="J22" s="2"/>
      <c r="K22" s="2"/>
      <c r="L22" s="2"/>
      <c r="M22" s="2">
        <v>4020</v>
      </c>
      <c r="N22" s="3"/>
      <c r="O22" s="3"/>
      <c r="P22" s="175">
        <v>3526</v>
      </c>
      <c r="Q22" s="80"/>
      <c r="R22" s="192">
        <f>MIN(D22:Q22)</f>
        <v>3526</v>
      </c>
      <c r="T22" s="167"/>
    </row>
    <row r="23" spans="1:19" ht="29.25" customHeight="1">
      <c r="A23" s="42"/>
      <c r="B23" s="145"/>
      <c r="C23" s="52"/>
      <c r="D23" s="93"/>
      <c r="E23" s="93"/>
      <c r="F23" s="1"/>
      <c r="G23" s="1"/>
      <c r="H23" s="1"/>
      <c r="I23" s="1"/>
      <c r="J23" s="2"/>
      <c r="K23" s="2"/>
      <c r="L23" s="2"/>
      <c r="M23" s="2"/>
      <c r="N23" s="7"/>
      <c r="O23" s="7"/>
      <c r="P23" s="7"/>
      <c r="Q23" s="81"/>
      <c r="R23" s="193"/>
      <c r="S23" s="120"/>
    </row>
    <row r="24" spans="1:18" ht="29.25" customHeight="1">
      <c r="A24" s="42"/>
      <c r="B24" s="144" t="s">
        <v>22</v>
      </c>
      <c r="C24" s="52"/>
      <c r="D24" s="93"/>
      <c r="E24" s="93"/>
      <c r="F24" s="1"/>
      <c r="G24" s="1"/>
      <c r="H24" s="1"/>
      <c r="I24" s="1"/>
      <c r="J24" s="2"/>
      <c r="K24" s="2"/>
      <c r="L24" s="2"/>
      <c r="M24" s="2"/>
      <c r="N24" s="7"/>
      <c r="O24" s="7"/>
      <c r="P24" s="7"/>
      <c r="Q24" s="81"/>
      <c r="R24" s="193"/>
    </row>
    <row r="25" spans="1:20" ht="29.25" customHeight="1">
      <c r="A25" s="45" t="s">
        <v>66</v>
      </c>
      <c r="B25" s="154" t="s">
        <v>67</v>
      </c>
      <c r="C25" s="52">
        <v>33094</v>
      </c>
      <c r="D25" s="93"/>
      <c r="E25" s="93"/>
      <c r="F25" s="8"/>
      <c r="G25" s="8"/>
      <c r="H25" s="8"/>
      <c r="I25" s="9">
        <v>29569</v>
      </c>
      <c r="J25" s="10">
        <v>30827</v>
      </c>
      <c r="K25" s="10"/>
      <c r="L25" s="125">
        <v>28091</v>
      </c>
      <c r="M25" s="10">
        <v>33437</v>
      </c>
      <c r="N25" s="10"/>
      <c r="O25" s="10"/>
      <c r="P25" s="10">
        <v>28353</v>
      </c>
      <c r="Q25" s="82"/>
      <c r="R25" s="192">
        <f aca="true" t="shared" si="7" ref="R25:R33">MIN(D25:Q25)</f>
        <v>28091</v>
      </c>
      <c r="T25" s="167"/>
    </row>
    <row r="26" spans="1:20" ht="29.25" customHeight="1">
      <c r="A26" s="45" t="s">
        <v>69</v>
      </c>
      <c r="B26" s="154" t="s">
        <v>68</v>
      </c>
      <c r="C26" s="52">
        <v>14390</v>
      </c>
      <c r="D26" s="93"/>
      <c r="E26" s="93"/>
      <c r="F26" s="8"/>
      <c r="G26" s="8"/>
      <c r="H26" s="8"/>
      <c r="I26" s="126">
        <v>14987</v>
      </c>
      <c r="J26" s="10">
        <v>15698</v>
      </c>
      <c r="K26" s="10"/>
      <c r="L26" s="10">
        <v>15370</v>
      </c>
      <c r="M26" s="10">
        <v>16988</v>
      </c>
      <c r="N26" s="10"/>
      <c r="O26" s="10"/>
      <c r="P26" s="10">
        <v>15305</v>
      </c>
      <c r="Q26" s="82"/>
      <c r="R26" s="192">
        <f t="shared" si="7"/>
        <v>14987</v>
      </c>
      <c r="T26" s="167"/>
    </row>
    <row r="27" spans="1:20" ht="29.25" customHeight="1">
      <c r="A27" s="45" t="s">
        <v>70</v>
      </c>
      <c r="B27" s="154" t="s">
        <v>71</v>
      </c>
      <c r="C27" s="52">
        <v>29472</v>
      </c>
      <c r="D27" s="93"/>
      <c r="E27" s="93"/>
      <c r="F27" s="11"/>
      <c r="G27" s="11"/>
      <c r="H27" s="11"/>
      <c r="I27" s="11">
        <v>21968</v>
      </c>
      <c r="J27" s="125">
        <v>19704</v>
      </c>
      <c r="K27" s="10"/>
      <c r="L27" s="10">
        <v>22191</v>
      </c>
      <c r="M27" s="10">
        <v>23127</v>
      </c>
      <c r="N27" s="10"/>
      <c r="O27" s="10">
        <v>22533</v>
      </c>
      <c r="P27" s="10">
        <v>21263</v>
      </c>
      <c r="Q27" s="82"/>
      <c r="R27" s="192">
        <f t="shared" si="7"/>
        <v>19704</v>
      </c>
      <c r="T27" s="167"/>
    </row>
    <row r="28" spans="1:20" ht="29.25" customHeight="1">
      <c r="A28" s="45" t="s">
        <v>72</v>
      </c>
      <c r="B28" s="154" t="s">
        <v>73</v>
      </c>
      <c r="C28" s="52">
        <v>20916</v>
      </c>
      <c r="D28" s="93"/>
      <c r="E28" s="93"/>
      <c r="F28" s="11"/>
      <c r="G28" s="11"/>
      <c r="H28" s="11"/>
      <c r="I28" s="11">
        <v>20474</v>
      </c>
      <c r="J28" s="10">
        <v>21283</v>
      </c>
      <c r="K28" s="10"/>
      <c r="L28" s="10">
        <v>21705</v>
      </c>
      <c r="M28" s="10">
        <v>26359</v>
      </c>
      <c r="N28" s="10"/>
      <c r="O28" s="10">
        <v>20552</v>
      </c>
      <c r="P28" s="125">
        <v>20255</v>
      </c>
      <c r="Q28" s="82"/>
      <c r="R28" s="192">
        <f t="shared" si="7"/>
        <v>20255</v>
      </c>
      <c r="T28" s="167"/>
    </row>
    <row r="29" spans="1:20" ht="29.25" customHeight="1">
      <c r="A29" s="45" t="s">
        <v>74</v>
      </c>
      <c r="B29" s="154" t="s">
        <v>75</v>
      </c>
      <c r="C29" s="52">
        <v>31783</v>
      </c>
      <c r="D29" s="93"/>
      <c r="E29" s="93"/>
      <c r="F29" s="11"/>
      <c r="G29" s="11"/>
      <c r="H29" s="11"/>
      <c r="I29" s="11">
        <v>25188</v>
      </c>
      <c r="J29" s="125">
        <v>24408</v>
      </c>
      <c r="K29" s="10"/>
      <c r="L29" s="10">
        <v>27933</v>
      </c>
      <c r="M29" s="10"/>
      <c r="N29" s="10"/>
      <c r="O29" s="10">
        <v>25030</v>
      </c>
      <c r="P29" s="10">
        <v>24480</v>
      </c>
      <c r="Q29" s="82"/>
      <c r="R29" s="192">
        <f t="shared" si="7"/>
        <v>24408</v>
      </c>
      <c r="T29" s="167"/>
    </row>
    <row r="30" spans="1:20" ht="29.25" customHeight="1">
      <c r="A30" s="45" t="s">
        <v>76</v>
      </c>
      <c r="B30" s="154" t="s">
        <v>77</v>
      </c>
      <c r="C30" s="52">
        <v>18234</v>
      </c>
      <c r="D30" s="93"/>
      <c r="E30" s="93"/>
      <c r="F30" s="11"/>
      <c r="G30" s="11"/>
      <c r="H30" s="11"/>
      <c r="I30" s="11">
        <v>15977</v>
      </c>
      <c r="J30" s="125">
        <v>14963</v>
      </c>
      <c r="K30" s="10"/>
      <c r="L30" s="10">
        <v>15315</v>
      </c>
      <c r="M30" s="10">
        <v>18851</v>
      </c>
      <c r="N30" s="10"/>
      <c r="O30" s="10">
        <v>15668</v>
      </c>
      <c r="P30" s="10">
        <v>15947</v>
      </c>
      <c r="Q30" s="82"/>
      <c r="R30" s="192">
        <f t="shared" si="7"/>
        <v>14963</v>
      </c>
      <c r="T30" s="167"/>
    </row>
    <row r="31" spans="1:20" ht="29.25" customHeight="1">
      <c r="A31" s="45" t="s">
        <v>78</v>
      </c>
      <c r="B31" s="154" t="s">
        <v>79</v>
      </c>
      <c r="C31" s="52">
        <v>28005</v>
      </c>
      <c r="D31" s="93"/>
      <c r="E31" s="93"/>
      <c r="F31" s="6"/>
      <c r="G31" s="6"/>
      <c r="H31" s="6"/>
      <c r="I31" s="6">
        <v>29241</v>
      </c>
      <c r="J31" s="138">
        <v>28568</v>
      </c>
      <c r="K31" s="4"/>
      <c r="L31" s="4"/>
      <c r="M31" s="2">
        <v>29913</v>
      </c>
      <c r="N31" s="3"/>
      <c r="O31" s="3"/>
      <c r="P31" s="6">
        <v>29336</v>
      </c>
      <c r="Q31" s="80"/>
      <c r="R31" s="192">
        <f t="shared" si="7"/>
        <v>28568</v>
      </c>
      <c r="T31" s="167"/>
    </row>
    <row r="32" spans="1:20" ht="29.25" customHeight="1">
      <c r="A32" s="45" t="s">
        <v>80</v>
      </c>
      <c r="B32" s="154" t="s">
        <v>81</v>
      </c>
      <c r="C32" s="52">
        <v>24657</v>
      </c>
      <c r="D32" s="93"/>
      <c r="E32" s="93"/>
      <c r="F32" s="6"/>
      <c r="G32" s="6"/>
      <c r="H32" s="6"/>
      <c r="I32" s="6">
        <v>18651</v>
      </c>
      <c r="J32" s="138">
        <v>18249</v>
      </c>
      <c r="K32" s="4"/>
      <c r="L32" s="4">
        <v>21396</v>
      </c>
      <c r="M32" s="2"/>
      <c r="N32" s="3"/>
      <c r="O32" s="6">
        <v>19917</v>
      </c>
      <c r="P32" s="6">
        <v>18524</v>
      </c>
      <c r="Q32" s="83"/>
      <c r="R32" s="192">
        <f t="shared" si="7"/>
        <v>18249</v>
      </c>
      <c r="T32" s="167"/>
    </row>
    <row r="33" spans="1:20" ht="29.25" customHeight="1">
      <c r="A33" s="45" t="s">
        <v>82</v>
      </c>
      <c r="B33" s="154" t="s">
        <v>83</v>
      </c>
      <c r="C33" s="52">
        <v>0</v>
      </c>
      <c r="D33" s="93"/>
      <c r="E33" s="93"/>
      <c r="F33" s="8"/>
      <c r="G33" s="8"/>
      <c r="H33" s="8"/>
      <c r="I33" s="8">
        <v>4646</v>
      </c>
      <c r="J33" s="10"/>
      <c r="K33" s="10"/>
      <c r="L33" s="125"/>
      <c r="M33" s="9"/>
      <c r="N33" s="10"/>
      <c r="O33" s="10"/>
      <c r="P33" s="125">
        <v>4413</v>
      </c>
      <c r="Q33" s="82"/>
      <c r="R33" s="192">
        <f t="shared" si="7"/>
        <v>4413</v>
      </c>
      <c r="T33" s="167"/>
    </row>
    <row r="34" spans="1:19" ht="29.25" customHeight="1">
      <c r="A34" s="42"/>
      <c r="B34" s="145"/>
      <c r="C34" s="52"/>
      <c r="D34" s="93"/>
      <c r="E34" s="93"/>
      <c r="F34" s="11"/>
      <c r="G34" s="11"/>
      <c r="H34" s="11"/>
      <c r="I34" s="11"/>
      <c r="J34" s="10"/>
      <c r="K34" s="10"/>
      <c r="L34" s="10"/>
      <c r="M34" s="10"/>
      <c r="N34" s="10"/>
      <c r="O34" s="10"/>
      <c r="P34" s="10"/>
      <c r="Q34" s="82"/>
      <c r="R34" s="194"/>
      <c r="S34" s="120"/>
    </row>
    <row r="35" spans="1:18" ht="29.25" customHeight="1">
      <c r="A35" s="42"/>
      <c r="B35" s="144" t="s">
        <v>23</v>
      </c>
      <c r="C35" s="52"/>
      <c r="D35" s="93"/>
      <c r="E35" s="93"/>
      <c r="F35" s="11"/>
      <c r="G35" s="11"/>
      <c r="H35" s="11"/>
      <c r="I35" s="11"/>
      <c r="J35" s="10"/>
      <c r="K35" s="10"/>
      <c r="L35" s="10"/>
      <c r="M35" s="10"/>
      <c r="N35" s="10"/>
      <c r="O35" s="10"/>
      <c r="P35" s="10"/>
      <c r="Q35" s="82"/>
      <c r="R35" s="194"/>
    </row>
    <row r="36" spans="1:20" ht="29.25" customHeight="1">
      <c r="A36" s="45" t="s">
        <v>84</v>
      </c>
      <c r="B36" s="154" t="s">
        <v>85</v>
      </c>
      <c r="C36" s="52">
        <v>20629</v>
      </c>
      <c r="D36" s="93"/>
      <c r="E36" s="93"/>
      <c r="F36" s="11"/>
      <c r="G36" s="11"/>
      <c r="H36" s="11"/>
      <c r="I36" s="127">
        <v>22679</v>
      </c>
      <c r="J36" s="10">
        <v>25776</v>
      </c>
      <c r="K36" s="10"/>
      <c r="L36" s="10">
        <v>24856</v>
      </c>
      <c r="M36" s="10">
        <v>25704</v>
      </c>
      <c r="N36" s="10"/>
      <c r="O36" s="10"/>
      <c r="P36" s="10">
        <v>23564</v>
      </c>
      <c r="Q36" s="84"/>
      <c r="R36" s="192">
        <f>MIN(D36:Q36)</f>
        <v>22679</v>
      </c>
      <c r="T36" s="167"/>
    </row>
    <row r="37" spans="1:19" ht="29.25" customHeight="1">
      <c r="A37" s="42"/>
      <c r="B37" s="145"/>
      <c r="C37" s="52"/>
      <c r="D37" s="93"/>
      <c r="E37" s="93"/>
      <c r="F37" s="11"/>
      <c r="G37" s="11"/>
      <c r="H37" s="11"/>
      <c r="I37" s="11"/>
      <c r="J37" s="10"/>
      <c r="K37" s="10"/>
      <c r="L37" s="10"/>
      <c r="M37" s="10"/>
      <c r="N37" s="10"/>
      <c r="O37" s="10"/>
      <c r="P37" s="10"/>
      <c r="Q37" s="82"/>
      <c r="R37" s="194"/>
      <c r="S37" s="120"/>
    </row>
    <row r="38" spans="1:18" ht="29.25" customHeight="1">
      <c r="A38" s="42"/>
      <c r="B38" s="144" t="s">
        <v>24</v>
      </c>
      <c r="C38" s="52"/>
      <c r="D38" s="93"/>
      <c r="E38" s="93"/>
      <c r="F38" s="11"/>
      <c r="G38" s="11"/>
      <c r="H38" s="11"/>
      <c r="I38" s="11"/>
      <c r="J38" s="10"/>
      <c r="K38" s="10"/>
      <c r="L38" s="10"/>
      <c r="M38" s="10"/>
      <c r="N38" s="10"/>
      <c r="O38" s="10"/>
      <c r="P38" s="10"/>
      <c r="Q38" s="82"/>
      <c r="R38" s="194"/>
    </row>
    <row r="39" spans="1:20" ht="29.25" customHeight="1">
      <c r="A39" s="45" t="s">
        <v>86</v>
      </c>
      <c r="B39" s="154" t="s">
        <v>92</v>
      </c>
      <c r="C39" s="52">
        <v>19552</v>
      </c>
      <c r="D39" s="93"/>
      <c r="E39" s="93"/>
      <c r="F39" s="11"/>
      <c r="G39" s="11"/>
      <c r="H39" s="11"/>
      <c r="I39" s="11">
        <v>17080</v>
      </c>
      <c r="J39" s="10"/>
      <c r="K39" s="10"/>
      <c r="L39" s="10"/>
      <c r="M39" s="10"/>
      <c r="N39" s="10"/>
      <c r="O39" s="10"/>
      <c r="P39" s="125">
        <v>15464</v>
      </c>
      <c r="Q39" s="82"/>
      <c r="R39" s="192">
        <f aca="true" t="shared" si="8" ref="R39:R44">MIN(D39:Q39)</f>
        <v>15464</v>
      </c>
      <c r="T39" s="167"/>
    </row>
    <row r="40" spans="1:20" ht="29.25" customHeight="1">
      <c r="A40" s="45" t="s">
        <v>87</v>
      </c>
      <c r="B40" s="154" t="s">
        <v>93</v>
      </c>
      <c r="C40" s="52">
        <v>53085</v>
      </c>
      <c r="D40" s="93"/>
      <c r="E40" s="93"/>
      <c r="F40" s="11"/>
      <c r="G40" s="11"/>
      <c r="H40" s="11"/>
      <c r="I40" s="11">
        <v>40953</v>
      </c>
      <c r="J40" s="10"/>
      <c r="K40" s="10"/>
      <c r="L40" s="10"/>
      <c r="M40" s="10"/>
      <c r="N40" s="10">
        <v>45163</v>
      </c>
      <c r="O40" s="10"/>
      <c r="P40" s="125">
        <v>40849</v>
      </c>
      <c r="Q40" s="82"/>
      <c r="R40" s="192">
        <f t="shared" si="8"/>
        <v>40849</v>
      </c>
      <c r="T40" s="167"/>
    </row>
    <row r="41" spans="1:20" ht="29.25" customHeight="1">
      <c r="A41" s="45" t="s">
        <v>88</v>
      </c>
      <c r="B41" s="154" t="s">
        <v>94</v>
      </c>
      <c r="C41" s="52">
        <v>51872</v>
      </c>
      <c r="D41" s="93"/>
      <c r="E41" s="93"/>
      <c r="F41" s="11"/>
      <c r="G41" s="11"/>
      <c r="H41" s="11"/>
      <c r="I41" s="11">
        <v>37165</v>
      </c>
      <c r="J41" s="10">
        <v>41859</v>
      </c>
      <c r="K41" s="10"/>
      <c r="L41" s="10"/>
      <c r="M41" s="10"/>
      <c r="N41" s="10">
        <v>37862</v>
      </c>
      <c r="O41" s="10"/>
      <c r="P41" s="125">
        <v>36854</v>
      </c>
      <c r="Q41" s="84"/>
      <c r="R41" s="192">
        <f t="shared" si="8"/>
        <v>36854</v>
      </c>
      <c r="T41" s="167"/>
    </row>
    <row r="42" spans="1:20" ht="29.25" customHeight="1">
      <c r="A42" s="45" t="s">
        <v>89</v>
      </c>
      <c r="B42" s="154" t="s">
        <v>95</v>
      </c>
      <c r="C42" s="52">
        <v>43820</v>
      </c>
      <c r="D42" s="93"/>
      <c r="E42" s="93"/>
      <c r="F42" s="11"/>
      <c r="G42" s="11"/>
      <c r="H42" s="11"/>
      <c r="I42" s="11">
        <v>30510</v>
      </c>
      <c r="J42" s="9"/>
      <c r="K42" s="9"/>
      <c r="L42" s="9"/>
      <c r="M42" s="9">
        <v>34770</v>
      </c>
      <c r="N42" s="9"/>
      <c r="O42" s="9"/>
      <c r="P42" s="126">
        <v>29470</v>
      </c>
      <c r="Q42" s="85"/>
      <c r="R42" s="192">
        <f t="shared" si="8"/>
        <v>29470</v>
      </c>
      <c r="T42" s="167"/>
    </row>
    <row r="43" spans="1:20" ht="29.25" customHeight="1">
      <c r="A43" s="45" t="s">
        <v>90</v>
      </c>
      <c r="B43" s="154" t="s">
        <v>96</v>
      </c>
      <c r="C43" s="52">
        <v>39213</v>
      </c>
      <c r="D43" s="93"/>
      <c r="E43" s="93"/>
      <c r="F43" s="11"/>
      <c r="G43" s="11"/>
      <c r="H43" s="11"/>
      <c r="I43" s="11">
        <v>31056</v>
      </c>
      <c r="J43" s="9"/>
      <c r="K43" s="9"/>
      <c r="L43" s="9"/>
      <c r="M43" s="9">
        <v>34846</v>
      </c>
      <c r="N43" s="9"/>
      <c r="O43" s="9"/>
      <c r="P43" s="126">
        <v>29541</v>
      </c>
      <c r="Q43" s="86"/>
      <c r="R43" s="192">
        <f t="shared" si="8"/>
        <v>29541</v>
      </c>
      <c r="T43" s="167"/>
    </row>
    <row r="44" spans="1:20" ht="29.25" customHeight="1">
      <c r="A44" s="45" t="s">
        <v>91</v>
      </c>
      <c r="B44" s="154" t="s">
        <v>97</v>
      </c>
      <c r="C44" s="52">
        <v>11297</v>
      </c>
      <c r="D44" s="93"/>
      <c r="E44" s="93"/>
      <c r="F44" s="11"/>
      <c r="G44" s="11"/>
      <c r="H44" s="11"/>
      <c r="I44" s="11">
        <v>9922</v>
      </c>
      <c r="J44" s="9"/>
      <c r="K44" s="9"/>
      <c r="L44" s="9"/>
      <c r="M44" s="9"/>
      <c r="N44" s="9"/>
      <c r="O44" s="9"/>
      <c r="P44" s="126">
        <v>9819</v>
      </c>
      <c r="Q44" s="86"/>
      <c r="R44" s="192">
        <f t="shared" si="8"/>
        <v>9819</v>
      </c>
      <c r="T44" s="167"/>
    </row>
    <row r="45" spans="1:19" ht="29.25" customHeight="1">
      <c r="A45" s="42"/>
      <c r="B45" s="145"/>
      <c r="C45" s="52"/>
      <c r="D45" s="93"/>
      <c r="E45" s="93"/>
      <c r="F45" s="11"/>
      <c r="G45" s="11"/>
      <c r="H45" s="11"/>
      <c r="I45" s="11"/>
      <c r="J45" s="4"/>
      <c r="K45" s="4"/>
      <c r="L45" s="9"/>
      <c r="M45" s="9"/>
      <c r="N45" s="9"/>
      <c r="O45" s="9"/>
      <c r="P45" s="4"/>
      <c r="Q45" s="25"/>
      <c r="R45" s="195"/>
      <c r="S45" s="121"/>
    </row>
    <row r="46" spans="1:18" ht="29.25" customHeight="1">
      <c r="A46" s="42"/>
      <c r="B46" s="144" t="s">
        <v>25</v>
      </c>
      <c r="C46" s="52"/>
      <c r="D46" s="93"/>
      <c r="E46" s="93"/>
      <c r="F46" s="11"/>
      <c r="G46" s="11"/>
      <c r="H46" s="11"/>
      <c r="I46" s="11"/>
      <c r="J46" s="4"/>
      <c r="K46" s="4"/>
      <c r="L46" s="9"/>
      <c r="M46" s="9"/>
      <c r="N46" s="9"/>
      <c r="O46" s="9"/>
      <c r="P46" s="4"/>
      <c r="Q46" s="25"/>
      <c r="R46" s="195"/>
    </row>
    <row r="47" spans="1:20" ht="29.25" customHeight="1">
      <c r="A47" s="45" t="s">
        <v>98</v>
      </c>
      <c r="B47" s="154" t="s">
        <v>254</v>
      </c>
      <c r="C47" s="52">
        <v>83064</v>
      </c>
      <c r="D47" s="93"/>
      <c r="E47" s="93"/>
      <c r="F47" s="11"/>
      <c r="G47" s="11"/>
      <c r="H47" s="11"/>
      <c r="I47" s="11">
        <v>53202</v>
      </c>
      <c r="J47" s="4">
        <v>54503</v>
      </c>
      <c r="K47" s="4"/>
      <c r="L47" s="9"/>
      <c r="M47" s="9"/>
      <c r="N47" s="126">
        <v>50850</v>
      </c>
      <c r="O47" s="9"/>
      <c r="P47" s="4">
        <v>53480</v>
      </c>
      <c r="Q47" s="25"/>
      <c r="R47" s="192">
        <f>MIN(D47:Q47)</f>
        <v>50850</v>
      </c>
      <c r="T47" s="169"/>
    </row>
    <row r="48" spans="1:20" ht="29.25" customHeight="1">
      <c r="A48" s="45" t="s">
        <v>99</v>
      </c>
      <c r="B48" s="154" t="s">
        <v>103</v>
      </c>
      <c r="C48" s="52">
        <v>6230</v>
      </c>
      <c r="D48" s="93"/>
      <c r="E48" s="93"/>
      <c r="F48" s="11"/>
      <c r="G48" s="11"/>
      <c r="H48" s="11"/>
      <c r="I48" s="127">
        <v>6223</v>
      </c>
      <c r="J48" s="4"/>
      <c r="K48" s="4"/>
      <c r="L48" s="9"/>
      <c r="M48" s="9"/>
      <c r="N48" s="9">
        <v>6242</v>
      </c>
      <c r="O48" s="9"/>
      <c r="P48" s="4">
        <v>6545</v>
      </c>
      <c r="Q48" s="25"/>
      <c r="R48" s="192">
        <f>MIN(D48:Q48)</f>
        <v>6223</v>
      </c>
      <c r="T48" s="167"/>
    </row>
    <row r="49" spans="1:20" ht="29.25" customHeight="1">
      <c r="A49" s="45" t="s">
        <v>100</v>
      </c>
      <c r="B49" s="154" t="s">
        <v>18</v>
      </c>
      <c r="C49" s="52">
        <v>45585</v>
      </c>
      <c r="D49" s="93"/>
      <c r="E49" s="93"/>
      <c r="F49" s="4"/>
      <c r="G49" s="4"/>
      <c r="H49" s="4"/>
      <c r="I49" s="138">
        <v>33663</v>
      </c>
      <c r="J49" s="9">
        <v>37290</v>
      </c>
      <c r="K49" s="9"/>
      <c r="L49" s="4"/>
      <c r="M49" s="4"/>
      <c r="N49" s="4"/>
      <c r="O49" s="4"/>
      <c r="P49" s="9">
        <v>36408</v>
      </c>
      <c r="Q49" s="85"/>
      <c r="R49" s="192">
        <f>MIN(D49:Q49)</f>
        <v>33663</v>
      </c>
      <c r="T49" s="167"/>
    </row>
    <row r="50" spans="1:20" ht="29.25" customHeight="1">
      <c r="A50" s="45" t="s">
        <v>101</v>
      </c>
      <c r="B50" s="154" t="s">
        <v>104</v>
      </c>
      <c r="C50" s="52">
        <v>40512</v>
      </c>
      <c r="D50" s="93"/>
      <c r="E50" s="93"/>
      <c r="F50" s="4"/>
      <c r="G50" s="4"/>
      <c r="H50" s="4"/>
      <c r="I50" s="4">
        <v>38159</v>
      </c>
      <c r="J50" s="9"/>
      <c r="K50" s="9"/>
      <c r="L50" s="4"/>
      <c r="M50" s="4"/>
      <c r="N50" s="138">
        <v>33948</v>
      </c>
      <c r="O50" s="4"/>
      <c r="P50" s="9">
        <v>34638</v>
      </c>
      <c r="Q50" s="85"/>
      <c r="R50" s="192">
        <f>MIN(D50:Q50)</f>
        <v>33948</v>
      </c>
      <c r="T50" s="167"/>
    </row>
    <row r="51" spans="1:20" ht="29.25" customHeight="1" thickBot="1">
      <c r="A51" s="58" t="s">
        <v>102</v>
      </c>
      <c r="B51" s="151" t="s">
        <v>19</v>
      </c>
      <c r="C51" s="171">
        <v>25272</v>
      </c>
      <c r="D51" s="172"/>
      <c r="E51" s="172"/>
      <c r="F51" s="59"/>
      <c r="G51" s="59"/>
      <c r="H51" s="59"/>
      <c r="I51" s="59">
        <v>20617</v>
      </c>
      <c r="J51" s="59">
        <v>19782</v>
      </c>
      <c r="K51" s="59"/>
      <c r="L51" s="139">
        <v>18978</v>
      </c>
      <c r="M51" s="59"/>
      <c r="N51" s="59"/>
      <c r="O51" s="59">
        <v>20637</v>
      </c>
      <c r="P51" s="59">
        <v>20344</v>
      </c>
      <c r="Q51" s="88"/>
      <c r="R51" s="196">
        <f>MIN(D51:Q51)</f>
        <v>18978</v>
      </c>
      <c r="T51" s="167"/>
    </row>
    <row r="52" spans="1:19" ht="29.25" customHeight="1" thickBot="1">
      <c r="A52" s="173"/>
      <c r="B52" s="73" t="s">
        <v>30</v>
      </c>
      <c r="C52" s="174">
        <f>SUM(C20:C51)</f>
        <v>703973</v>
      </c>
      <c r="D52" s="102"/>
      <c r="E52" s="102"/>
      <c r="F52" s="55">
        <f>0</f>
        <v>0</v>
      </c>
      <c r="G52" s="55"/>
      <c r="H52" s="55"/>
      <c r="I52" s="55">
        <f>SUM(I49,I48,I36,I26)</f>
        <v>77552</v>
      </c>
      <c r="J52" s="55">
        <f>SUM(J29:J32,J27)</f>
        <v>105892</v>
      </c>
      <c r="K52" s="55"/>
      <c r="L52" s="55">
        <f>SUM(L51,L25)</f>
        <v>47069</v>
      </c>
      <c r="M52" s="55">
        <v>0</v>
      </c>
      <c r="N52" s="55">
        <f>SUM(N50,N47)</f>
        <v>84798</v>
      </c>
      <c r="O52" s="55">
        <v>0</v>
      </c>
      <c r="P52" s="55">
        <f>SUM(P39:P44,P33,P28,P20:P22)</f>
        <v>240802</v>
      </c>
      <c r="Q52" s="56"/>
      <c r="R52" s="106">
        <f>SUM(R20:R51)</f>
        <v>556113</v>
      </c>
      <c r="S52" s="120"/>
    </row>
    <row r="53" spans="1:18" ht="29.25" customHeight="1">
      <c r="A53" s="44"/>
      <c r="B53" s="146"/>
      <c r="C53" s="156"/>
      <c r="D53" s="94"/>
      <c r="E53" s="94"/>
      <c r="F53" s="75">
        <f>F52/$R52</f>
        <v>0</v>
      </c>
      <c r="G53" s="75"/>
      <c r="H53" s="75"/>
      <c r="I53" s="75">
        <f>I52/$R52</f>
        <v>0.13945367218532925</v>
      </c>
      <c r="J53" s="75">
        <f>J52/$R52</f>
        <v>0.1904145380525181</v>
      </c>
      <c r="K53" s="75"/>
      <c r="L53" s="75">
        <f>L52/$R52</f>
        <v>0.08463927295351845</v>
      </c>
      <c r="M53" s="75">
        <f>M52/$R52</f>
        <v>0</v>
      </c>
      <c r="N53" s="75">
        <f>N52/$R52</f>
        <v>0.15248339815828799</v>
      </c>
      <c r="O53" s="75">
        <f>O52/$R52</f>
        <v>0</v>
      </c>
      <c r="P53" s="75">
        <f>P52/$R52</f>
        <v>0.43300911865034625</v>
      </c>
      <c r="Q53" s="76"/>
      <c r="R53" s="197">
        <f>SUM(D53:Q53)</f>
        <v>1</v>
      </c>
    </row>
    <row r="54" spans="1:18" ht="29.25" customHeight="1">
      <c r="A54" s="49"/>
      <c r="B54" s="147" t="s">
        <v>20</v>
      </c>
      <c r="C54" s="157"/>
      <c r="D54" s="95"/>
      <c r="E54" s="95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6"/>
      <c r="R54" s="198"/>
    </row>
    <row r="55" spans="1:18" ht="29.25" customHeight="1">
      <c r="A55" s="49"/>
      <c r="B55" s="148" t="s">
        <v>26</v>
      </c>
      <c r="C55" s="157"/>
      <c r="D55" s="95"/>
      <c r="E55" s="95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6"/>
      <c r="R55" s="199"/>
    </row>
    <row r="56" spans="1:20" ht="29.25" customHeight="1">
      <c r="A56" s="49" t="s">
        <v>105</v>
      </c>
      <c r="B56" s="149" t="s">
        <v>111</v>
      </c>
      <c r="C56" s="157">
        <v>11730</v>
      </c>
      <c r="D56" s="95"/>
      <c r="E56" s="95"/>
      <c r="F56" s="32"/>
      <c r="G56" s="32"/>
      <c r="H56" s="32"/>
      <c r="I56" s="32">
        <v>13756</v>
      </c>
      <c r="J56" s="141">
        <v>13002</v>
      </c>
      <c r="K56" s="32"/>
      <c r="L56" s="32"/>
      <c r="M56" s="32"/>
      <c r="N56" s="32"/>
      <c r="O56" s="32"/>
      <c r="P56" s="32"/>
      <c r="Q56" s="36"/>
      <c r="R56" s="192">
        <f aca="true" t="shared" si="9" ref="R56:R61">MIN(D56:Q56)</f>
        <v>13002</v>
      </c>
      <c r="T56" s="167"/>
    </row>
    <row r="57" spans="1:20" ht="29.25" customHeight="1">
      <c r="A57" s="49" t="s">
        <v>106</v>
      </c>
      <c r="B57" s="149" t="s">
        <v>112</v>
      </c>
      <c r="C57" s="157">
        <v>30988</v>
      </c>
      <c r="D57" s="95"/>
      <c r="E57" s="95"/>
      <c r="F57" s="32"/>
      <c r="G57" s="32"/>
      <c r="H57" s="32"/>
      <c r="I57" s="32">
        <v>26680</v>
      </c>
      <c r="J57" s="141">
        <v>24999</v>
      </c>
      <c r="K57" s="32"/>
      <c r="L57" s="32"/>
      <c r="M57" s="32"/>
      <c r="N57" s="32"/>
      <c r="O57" s="32"/>
      <c r="P57" s="32">
        <v>25087</v>
      </c>
      <c r="Q57" s="36"/>
      <c r="R57" s="192">
        <f t="shared" si="9"/>
        <v>24999</v>
      </c>
      <c r="T57" s="167"/>
    </row>
    <row r="58" spans="1:20" ht="29.25" customHeight="1">
      <c r="A58" s="49" t="s">
        <v>107</v>
      </c>
      <c r="B58" s="149" t="s">
        <v>113</v>
      </c>
      <c r="C58" s="157">
        <v>24122</v>
      </c>
      <c r="D58" s="95"/>
      <c r="E58" s="95"/>
      <c r="F58" s="32"/>
      <c r="G58" s="32"/>
      <c r="H58" s="32"/>
      <c r="I58" s="141">
        <v>19889</v>
      </c>
      <c r="J58" s="32">
        <v>21000</v>
      </c>
      <c r="K58" s="32"/>
      <c r="L58" s="32"/>
      <c r="M58" s="32"/>
      <c r="N58" s="32"/>
      <c r="O58" s="32"/>
      <c r="P58" s="32">
        <v>20879</v>
      </c>
      <c r="Q58" s="36"/>
      <c r="R58" s="192">
        <f t="shared" si="9"/>
        <v>19889</v>
      </c>
      <c r="T58" s="167"/>
    </row>
    <row r="59" spans="1:20" ht="42.75" customHeight="1">
      <c r="A59" s="49" t="s">
        <v>108</v>
      </c>
      <c r="B59" s="150" t="s">
        <v>114</v>
      </c>
      <c r="C59" s="157">
        <v>18112</v>
      </c>
      <c r="D59" s="95"/>
      <c r="E59" s="95"/>
      <c r="F59" s="32"/>
      <c r="G59" s="32"/>
      <c r="H59" s="32"/>
      <c r="I59" s="32">
        <v>14470</v>
      </c>
      <c r="J59" s="141">
        <v>14390</v>
      </c>
      <c r="K59" s="32"/>
      <c r="L59" s="32"/>
      <c r="M59" s="32"/>
      <c r="N59" s="32"/>
      <c r="O59" s="32"/>
      <c r="P59" s="32">
        <v>15565</v>
      </c>
      <c r="Q59" s="36"/>
      <c r="R59" s="192">
        <f t="shared" si="9"/>
        <v>14390</v>
      </c>
      <c r="T59" s="167"/>
    </row>
    <row r="60" spans="1:20" ht="29.25" customHeight="1">
      <c r="A60" s="49" t="s">
        <v>109</v>
      </c>
      <c r="B60" s="149" t="s">
        <v>115</v>
      </c>
      <c r="C60" s="157">
        <v>19944</v>
      </c>
      <c r="D60" s="95"/>
      <c r="E60" s="95"/>
      <c r="F60" s="32"/>
      <c r="G60" s="32"/>
      <c r="H60" s="32">
        <v>16695</v>
      </c>
      <c r="I60" s="32">
        <v>15060</v>
      </c>
      <c r="J60" s="32">
        <v>14785</v>
      </c>
      <c r="K60" s="32"/>
      <c r="L60" s="32"/>
      <c r="M60" s="32"/>
      <c r="N60" s="32"/>
      <c r="O60" s="32"/>
      <c r="P60" s="141">
        <v>14495</v>
      </c>
      <c r="Q60" s="36"/>
      <c r="R60" s="192">
        <f t="shared" si="9"/>
        <v>14495</v>
      </c>
      <c r="T60" s="167"/>
    </row>
    <row r="61" spans="1:20" ht="29.25" customHeight="1">
      <c r="A61" s="49" t="s">
        <v>110</v>
      </c>
      <c r="B61" s="149" t="s">
        <v>116</v>
      </c>
      <c r="C61" s="157">
        <v>2750</v>
      </c>
      <c r="D61" s="95"/>
      <c r="E61" s="95"/>
      <c r="F61" s="32"/>
      <c r="G61" s="32"/>
      <c r="H61" s="32">
        <v>5657</v>
      </c>
      <c r="I61" s="32">
        <v>5074</v>
      </c>
      <c r="J61" s="32"/>
      <c r="K61" s="32"/>
      <c r="L61" s="32"/>
      <c r="M61" s="32"/>
      <c r="N61" s="32"/>
      <c r="O61" s="32"/>
      <c r="P61" s="141">
        <v>4621</v>
      </c>
      <c r="Q61" s="36"/>
      <c r="R61" s="192">
        <f t="shared" si="9"/>
        <v>4621</v>
      </c>
      <c r="T61" s="167"/>
    </row>
    <row r="62" spans="1:19" ht="29.25" customHeight="1">
      <c r="A62" s="49"/>
      <c r="B62" s="149"/>
      <c r="C62" s="157"/>
      <c r="D62" s="95"/>
      <c r="E62" s="95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6"/>
      <c r="R62" s="199"/>
      <c r="S62" s="120"/>
    </row>
    <row r="63" spans="1:18" ht="29.25" customHeight="1">
      <c r="A63" s="49"/>
      <c r="B63" s="144" t="s">
        <v>27</v>
      </c>
      <c r="C63" s="157"/>
      <c r="D63" s="95"/>
      <c r="E63" s="95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6"/>
      <c r="R63" s="199"/>
    </row>
    <row r="64" spans="1:20" ht="29.25" customHeight="1">
      <c r="A64" s="49" t="s">
        <v>118</v>
      </c>
      <c r="B64" s="149" t="s">
        <v>123</v>
      </c>
      <c r="C64" s="157">
        <v>22532</v>
      </c>
      <c r="D64" s="95"/>
      <c r="E64" s="95"/>
      <c r="F64" s="32"/>
      <c r="G64" s="32"/>
      <c r="H64" s="32"/>
      <c r="I64" s="32">
        <v>20808</v>
      </c>
      <c r="J64" s="141">
        <v>20642</v>
      </c>
      <c r="K64" s="32"/>
      <c r="L64" s="32"/>
      <c r="M64" s="32"/>
      <c r="N64" s="32"/>
      <c r="O64" s="32"/>
      <c r="P64" s="32">
        <v>22058</v>
      </c>
      <c r="Q64" s="36"/>
      <c r="R64" s="192">
        <f>MIN(D64:Q64)</f>
        <v>20642</v>
      </c>
      <c r="T64" s="167"/>
    </row>
    <row r="65" spans="1:20" ht="29.25" customHeight="1">
      <c r="A65" s="49" t="s">
        <v>119</v>
      </c>
      <c r="B65" s="149" t="s">
        <v>124</v>
      </c>
      <c r="C65" s="157">
        <v>14224</v>
      </c>
      <c r="D65" s="95"/>
      <c r="E65" s="95"/>
      <c r="F65" s="32"/>
      <c r="G65" s="32"/>
      <c r="H65" s="32"/>
      <c r="I65" s="32">
        <v>11224</v>
      </c>
      <c r="J65" s="32">
        <v>11306</v>
      </c>
      <c r="K65" s="32"/>
      <c r="L65" s="32"/>
      <c r="M65" s="32"/>
      <c r="N65" s="32"/>
      <c r="O65" s="32"/>
      <c r="P65" s="141">
        <v>10673</v>
      </c>
      <c r="Q65" s="36"/>
      <c r="R65" s="192">
        <f>MIN(D65:Q65)</f>
        <v>10673</v>
      </c>
      <c r="T65" s="167"/>
    </row>
    <row r="66" spans="1:20" ht="29.25" customHeight="1">
      <c r="A66" s="49" t="s">
        <v>120</v>
      </c>
      <c r="B66" s="149" t="s">
        <v>125</v>
      </c>
      <c r="C66" s="157">
        <v>8153</v>
      </c>
      <c r="D66" s="95"/>
      <c r="E66" s="95"/>
      <c r="F66" s="32"/>
      <c r="G66" s="32"/>
      <c r="H66" s="32"/>
      <c r="I66" s="32">
        <v>7969</v>
      </c>
      <c r="J66" s="32">
        <v>7281</v>
      </c>
      <c r="K66" s="32"/>
      <c r="L66" s="32"/>
      <c r="M66" s="32"/>
      <c r="N66" s="32"/>
      <c r="O66" s="32"/>
      <c r="P66" s="141">
        <v>7118</v>
      </c>
      <c r="Q66" s="36"/>
      <c r="R66" s="192">
        <f>MIN(D66:Q66)</f>
        <v>7118</v>
      </c>
      <c r="T66" s="167"/>
    </row>
    <row r="67" spans="1:20" ht="29.25" customHeight="1">
      <c r="A67" s="49" t="s">
        <v>121</v>
      </c>
      <c r="B67" s="149" t="s">
        <v>126</v>
      </c>
      <c r="C67" s="157">
        <v>18807</v>
      </c>
      <c r="D67" s="95"/>
      <c r="E67" s="95"/>
      <c r="F67" s="32"/>
      <c r="G67" s="32"/>
      <c r="H67" s="32"/>
      <c r="I67" s="141">
        <v>16696</v>
      </c>
      <c r="J67" s="32">
        <v>17232</v>
      </c>
      <c r="K67" s="32"/>
      <c r="L67" s="32"/>
      <c r="M67" s="32"/>
      <c r="N67" s="32"/>
      <c r="O67" s="32"/>
      <c r="P67" s="32">
        <v>17609</v>
      </c>
      <c r="Q67" s="36"/>
      <c r="R67" s="192">
        <f>MIN(D67:Q67)</f>
        <v>16696</v>
      </c>
      <c r="T67" s="167"/>
    </row>
    <row r="68" spans="1:20" ht="29.25" customHeight="1">
      <c r="A68" s="49" t="s">
        <v>122</v>
      </c>
      <c r="B68" s="149" t="s">
        <v>48</v>
      </c>
      <c r="C68" s="157">
        <v>9011</v>
      </c>
      <c r="D68" s="95"/>
      <c r="E68" s="95"/>
      <c r="F68" s="32"/>
      <c r="G68" s="32"/>
      <c r="H68" s="32"/>
      <c r="I68" s="32">
        <v>7633</v>
      </c>
      <c r="J68" s="32">
        <v>7412</v>
      </c>
      <c r="K68" s="32"/>
      <c r="L68" s="32"/>
      <c r="M68" s="32"/>
      <c r="N68" s="32"/>
      <c r="O68" s="32"/>
      <c r="P68" s="141">
        <v>6986</v>
      </c>
      <c r="Q68" s="36"/>
      <c r="R68" s="192">
        <f>MIN(D68:Q68)</f>
        <v>6986</v>
      </c>
      <c r="T68" s="167"/>
    </row>
    <row r="69" spans="1:19" ht="29.25" customHeight="1">
      <c r="A69" s="49"/>
      <c r="B69" s="149"/>
      <c r="C69" s="157"/>
      <c r="D69" s="95"/>
      <c r="E69" s="95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6"/>
      <c r="R69" s="199"/>
      <c r="S69" s="120"/>
    </row>
    <row r="70" spans="1:18" ht="29.25" customHeight="1">
      <c r="A70" s="49"/>
      <c r="B70" s="144" t="s">
        <v>28</v>
      </c>
      <c r="C70" s="157"/>
      <c r="D70" s="95"/>
      <c r="E70" s="95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6"/>
      <c r="R70" s="199"/>
    </row>
    <row r="71" spans="1:20" ht="29.25" customHeight="1">
      <c r="A71" s="49" t="s">
        <v>127</v>
      </c>
      <c r="B71" s="149" t="s">
        <v>132</v>
      </c>
      <c r="C71" s="157">
        <v>17369</v>
      </c>
      <c r="D71" s="95"/>
      <c r="E71" s="95"/>
      <c r="F71" s="32"/>
      <c r="G71" s="32"/>
      <c r="H71" s="32"/>
      <c r="I71" s="32"/>
      <c r="J71" s="141">
        <v>13908</v>
      </c>
      <c r="K71" s="32"/>
      <c r="L71" s="32"/>
      <c r="M71" s="32"/>
      <c r="N71" s="32"/>
      <c r="O71" s="32"/>
      <c r="P71" s="32"/>
      <c r="Q71" s="36"/>
      <c r="R71" s="192">
        <f>MIN(D71:Q71)</f>
        <v>13908</v>
      </c>
      <c r="T71" s="167"/>
    </row>
    <row r="72" spans="1:20" ht="29.25" customHeight="1">
      <c r="A72" s="49" t="s">
        <v>128</v>
      </c>
      <c r="B72" s="149" t="s">
        <v>133</v>
      </c>
      <c r="C72" s="157">
        <v>21186</v>
      </c>
      <c r="D72" s="95"/>
      <c r="E72" s="95"/>
      <c r="F72" s="32"/>
      <c r="G72" s="32"/>
      <c r="H72" s="32"/>
      <c r="I72" s="32">
        <v>16502</v>
      </c>
      <c r="J72" s="32">
        <v>17266</v>
      </c>
      <c r="K72" s="32"/>
      <c r="L72" s="32"/>
      <c r="M72" s="32"/>
      <c r="N72" s="32"/>
      <c r="O72" s="32"/>
      <c r="P72" s="141">
        <v>16301</v>
      </c>
      <c r="Q72" s="36"/>
      <c r="R72" s="192">
        <f>MIN(D72:Q72)</f>
        <v>16301</v>
      </c>
      <c r="T72" s="167"/>
    </row>
    <row r="73" spans="1:20" ht="29.25" customHeight="1">
      <c r="A73" s="49" t="s">
        <v>129</v>
      </c>
      <c r="B73" s="149" t="s">
        <v>134</v>
      </c>
      <c r="C73" s="157">
        <v>14905</v>
      </c>
      <c r="D73" s="95"/>
      <c r="E73" s="95"/>
      <c r="F73" s="32"/>
      <c r="G73" s="32"/>
      <c r="H73" s="32"/>
      <c r="I73" s="32">
        <v>11995</v>
      </c>
      <c r="J73" s="141">
        <v>11718</v>
      </c>
      <c r="K73" s="32"/>
      <c r="L73" s="32"/>
      <c r="M73" s="32"/>
      <c r="N73" s="32"/>
      <c r="O73" s="32"/>
      <c r="P73" s="5">
        <v>12238</v>
      </c>
      <c r="Q73" s="36"/>
      <c r="R73" s="192">
        <f>MIN(D73:Q73)</f>
        <v>11718</v>
      </c>
      <c r="T73" s="167"/>
    </row>
    <row r="74" spans="1:20" ht="29.25" customHeight="1">
      <c r="A74" s="49" t="s">
        <v>130</v>
      </c>
      <c r="B74" s="149" t="s">
        <v>49</v>
      </c>
      <c r="C74" s="157">
        <v>11747</v>
      </c>
      <c r="D74" s="95"/>
      <c r="E74" s="95"/>
      <c r="F74" s="32"/>
      <c r="G74" s="32"/>
      <c r="H74" s="32"/>
      <c r="I74" s="141">
        <v>12196</v>
      </c>
      <c r="J74" s="32">
        <v>13373</v>
      </c>
      <c r="K74" s="32"/>
      <c r="L74" s="32"/>
      <c r="M74" s="32"/>
      <c r="N74" s="32"/>
      <c r="O74" s="32"/>
      <c r="P74" s="4">
        <v>12275</v>
      </c>
      <c r="Q74" s="36"/>
      <c r="R74" s="192">
        <f>MIN(D74:Q74)</f>
        <v>12196</v>
      </c>
      <c r="T74" s="167"/>
    </row>
    <row r="75" spans="1:20" ht="29.25" customHeight="1">
      <c r="A75" s="49" t="s">
        <v>131</v>
      </c>
      <c r="B75" s="149" t="s">
        <v>50</v>
      </c>
      <c r="C75" s="157">
        <v>12356</v>
      </c>
      <c r="D75" s="95"/>
      <c r="E75" s="95"/>
      <c r="F75" s="32"/>
      <c r="G75" s="32"/>
      <c r="H75" s="32"/>
      <c r="I75" s="32">
        <v>10766</v>
      </c>
      <c r="J75" s="32">
        <v>13146</v>
      </c>
      <c r="K75" s="32"/>
      <c r="L75" s="32"/>
      <c r="M75" s="32"/>
      <c r="N75" s="32"/>
      <c r="O75" s="32"/>
      <c r="P75" s="141">
        <v>10291</v>
      </c>
      <c r="Q75" s="36"/>
      <c r="R75" s="192">
        <f>MIN(D75:Q75)</f>
        <v>10291</v>
      </c>
      <c r="T75" s="167"/>
    </row>
    <row r="76" spans="1:19" ht="29.25" customHeight="1">
      <c r="A76" s="49"/>
      <c r="B76" s="149"/>
      <c r="C76" s="157"/>
      <c r="D76" s="95"/>
      <c r="E76" s="95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6"/>
      <c r="R76" s="199"/>
      <c r="S76" s="120"/>
    </row>
    <row r="77" spans="1:18" ht="29.25" customHeight="1">
      <c r="A77" s="49"/>
      <c r="B77" s="144" t="s">
        <v>29</v>
      </c>
      <c r="C77" s="157"/>
      <c r="D77" s="95"/>
      <c r="E77" s="95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6"/>
      <c r="R77" s="199"/>
    </row>
    <row r="78" spans="1:20" ht="30" customHeight="1">
      <c r="A78" s="49" t="s">
        <v>135</v>
      </c>
      <c r="B78" s="150" t="s">
        <v>139</v>
      </c>
      <c r="C78" s="157">
        <v>23494</v>
      </c>
      <c r="D78" s="95"/>
      <c r="E78" s="95"/>
      <c r="F78" s="32"/>
      <c r="G78" s="32"/>
      <c r="H78" s="32"/>
      <c r="I78" s="32">
        <v>24092</v>
      </c>
      <c r="J78" s="141">
        <v>23492</v>
      </c>
      <c r="K78" s="32"/>
      <c r="L78" s="32"/>
      <c r="M78" s="32"/>
      <c r="N78" s="32"/>
      <c r="O78" s="32"/>
      <c r="P78" s="32"/>
      <c r="Q78" s="36"/>
      <c r="R78" s="192">
        <f>MIN(D78:Q78)</f>
        <v>23492</v>
      </c>
      <c r="T78" s="167"/>
    </row>
    <row r="79" spans="1:20" ht="29.25" customHeight="1">
      <c r="A79" s="49" t="s">
        <v>136</v>
      </c>
      <c r="B79" s="149" t="s">
        <v>140</v>
      </c>
      <c r="C79" s="157">
        <v>10554</v>
      </c>
      <c r="D79" s="95"/>
      <c r="E79" s="95"/>
      <c r="F79" s="32"/>
      <c r="G79" s="32"/>
      <c r="H79" s="32"/>
      <c r="I79" s="32">
        <v>9872</v>
      </c>
      <c r="J79" s="141">
        <v>8511</v>
      </c>
      <c r="K79" s="32"/>
      <c r="L79" s="32"/>
      <c r="M79" s="32">
        <v>10322</v>
      </c>
      <c r="N79" s="32"/>
      <c r="O79" s="32"/>
      <c r="P79" s="32"/>
      <c r="Q79" s="36"/>
      <c r="R79" s="192">
        <f>MIN(D79:Q79)</f>
        <v>8511</v>
      </c>
      <c r="T79" s="167"/>
    </row>
    <row r="80" spans="1:20" ht="29.25" customHeight="1">
      <c r="A80" s="49" t="s">
        <v>137</v>
      </c>
      <c r="B80" s="149" t="s">
        <v>141</v>
      </c>
      <c r="C80" s="157">
        <v>16633</v>
      </c>
      <c r="D80" s="95"/>
      <c r="E80" s="95"/>
      <c r="F80" s="32"/>
      <c r="G80" s="32"/>
      <c r="H80" s="32"/>
      <c r="I80" s="32">
        <v>13756</v>
      </c>
      <c r="J80" s="141">
        <v>13395</v>
      </c>
      <c r="K80" s="32"/>
      <c r="L80" s="32"/>
      <c r="M80" s="32"/>
      <c r="N80" s="32"/>
      <c r="O80" s="32"/>
      <c r="P80" s="32"/>
      <c r="Q80" s="36"/>
      <c r="R80" s="192">
        <f>MIN(D80:Q80)</f>
        <v>13395</v>
      </c>
      <c r="T80" s="167"/>
    </row>
    <row r="81" spans="1:20" ht="29.25" customHeight="1">
      <c r="A81" s="49" t="s">
        <v>138</v>
      </c>
      <c r="B81" s="149" t="s">
        <v>142</v>
      </c>
      <c r="C81" s="157">
        <v>41734</v>
      </c>
      <c r="D81" s="95"/>
      <c r="E81" s="95"/>
      <c r="F81" s="32"/>
      <c r="G81" s="32"/>
      <c r="H81" s="32"/>
      <c r="I81" s="32">
        <v>36657</v>
      </c>
      <c r="J81" s="141">
        <v>32004</v>
      </c>
      <c r="K81" s="32"/>
      <c r="L81" s="32"/>
      <c r="M81" s="32">
        <v>36968</v>
      </c>
      <c r="N81" s="32"/>
      <c r="O81" s="32"/>
      <c r="P81" s="32"/>
      <c r="Q81" s="36"/>
      <c r="R81" s="192">
        <f>MIN(D81:Q81)</f>
        <v>32004</v>
      </c>
      <c r="T81" s="167"/>
    </row>
    <row r="82" spans="1:19" ht="29.25" customHeight="1">
      <c r="A82" s="49"/>
      <c r="B82" s="149"/>
      <c r="C82" s="157"/>
      <c r="D82" s="95"/>
      <c r="E82" s="95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6"/>
      <c r="R82" s="199"/>
      <c r="S82" s="120"/>
    </row>
    <row r="83" spans="1:18" ht="29.25" customHeight="1">
      <c r="A83" s="49"/>
      <c r="B83" s="144" t="s">
        <v>31</v>
      </c>
      <c r="C83" s="157"/>
      <c r="D83" s="95"/>
      <c r="E83" s="95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6"/>
      <c r="R83" s="199"/>
    </row>
    <row r="84" spans="1:20" ht="29.25" customHeight="1">
      <c r="A84" s="49" t="s">
        <v>143</v>
      </c>
      <c r="B84" s="71" t="s">
        <v>147</v>
      </c>
      <c r="C84" s="157">
        <v>17540</v>
      </c>
      <c r="D84" s="95"/>
      <c r="E84" s="95"/>
      <c r="F84" s="32"/>
      <c r="G84" s="32"/>
      <c r="H84" s="32"/>
      <c r="I84" s="32"/>
      <c r="J84" s="141">
        <v>18023</v>
      </c>
      <c r="K84" s="32"/>
      <c r="L84" s="32"/>
      <c r="M84" s="32">
        <v>18567</v>
      </c>
      <c r="N84" s="32"/>
      <c r="O84" s="32"/>
      <c r="P84" s="32"/>
      <c r="Q84" s="36"/>
      <c r="R84" s="192">
        <f>MIN(D84:Q84)</f>
        <v>18023</v>
      </c>
      <c r="T84" s="167"/>
    </row>
    <row r="85" spans="1:20" ht="29.25" customHeight="1">
      <c r="A85" s="49" t="s">
        <v>144</v>
      </c>
      <c r="B85" s="71" t="s">
        <v>148</v>
      </c>
      <c r="C85" s="157">
        <v>21231</v>
      </c>
      <c r="D85" s="95">
        <v>18567</v>
      </c>
      <c r="E85" s="95"/>
      <c r="F85" s="32"/>
      <c r="G85" s="32"/>
      <c r="H85" s="32"/>
      <c r="I85" s="32"/>
      <c r="J85" s="141">
        <v>16287</v>
      </c>
      <c r="K85" s="32"/>
      <c r="L85" s="32"/>
      <c r="M85" s="141"/>
      <c r="N85" s="32"/>
      <c r="O85" s="32"/>
      <c r="P85" s="32"/>
      <c r="Q85" s="36"/>
      <c r="R85" s="192">
        <f>MIN(D85:Q85)</f>
        <v>16287</v>
      </c>
      <c r="T85" s="167"/>
    </row>
    <row r="86" spans="1:20" ht="29.25" customHeight="1">
      <c r="A86" s="49" t="s">
        <v>145</v>
      </c>
      <c r="B86" s="149" t="s">
        <v>149</v>
      </c>
      <c r="C86" s="157">
        <v>15218</v>
      </c>
      <c r="D86" s="95"/>
      <c r="E86" s="95"/>
      <c r="F86" s="32"/>
      <c r="G86" s="32"/>
      <c r="H86" s="32"/>
      <c r="I86" s="32"/>
      <c r="J86" s="32">
        <v>13823</v>
      </c>
      <c r="K86" s="32"/>
      <c r="L86" s="32"/>
      <c r="M86" s="141">
        <v>12644</v>
      </c>
      <c r="N86" s="32"/>
      <c r="O86" s="32"/>
      <c r="P86" s="32"/>
      <c r="Q86" s="36"/>
      <c r="R86" s="192">
        <f>MIN(D86:Q86)</f>
        <v>12644</v>
      </c>
      <c r="T86" s="167"/>
    </row>
    <row r="87" spans="1:20" ht="29.25" customHeight="1">
      <c r="A87" s="49" t="s">
        <v>146</v>
      </c>
      <c r="B87" s="149" t="s">
        <v>150</v>
      </c>
      <c r="C87" s="157">
        <v>10243</v>
      </c>
      <c r="D87" s="95">
        <v>9983</v>
      </c>
      <c r="E87" s="95"/>
      <c r="F87" s="32"/>
      <c r="G87" s="32"/>
      <c r="H87" s="32"/>
      <c r="I87" s="32"/>
      <c r="J87" s="141">
        <v>8638</v>
      </c>
      <c r="K87" s="32"/>
      <c r="L87" s="32"/>
      <c r="M87" s="32">
        <v>9310</v>
      </c>
      <c r="N87" s="32"/>
      <c r="O87" s="32"/>
      <c r="P87" s="32"/>
      <c r="Q87" s="36"/>
      <c r="R87" s="192">
        <f>MIN(D87:Q87)</f>
        <v>8638</v>
      </c>
      <c r="T87" s="167"/>
    </row>
    <row r="88" spans="1:19" ht="29.25" customHeight="1" thickBot="1">
      <c r="A88" s="47"/>
      <c r="B88" s="105"/>
      <c r="C88" s="159"/>
      <c r="D88" s="104"/>
      <c r="E88" s="96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6"/>
      <c r="R88" s="200"/>
      <c r="S88" s="120"/>
    </row>
    <row r="89" spans="1:18" ht="29.25" customHeight="1" thickBot="1">
      <c r="A89" s="72"/>
      <c r="B89" s="73" t="s">
        <v>32</v>
      </c>
      <c r="C89" s="160">
        <f>SUM(C56:C87)</f>
        <v>414583</v>
      </c>
      <c r="D89" s="102">
        <v>0</v>
      </c>
      <c r="E89" s="102"/>
      <c r="F89" s="55"/>
      <c r="G89" s="55"/>
      <c r="H89" s="55">
        <v>0</v>
      </c>
      <c r="I89" s="55">
        <f>SUM(I74,I67,I58)</f>
        <v>48781</v>
      </c>
      <c r="J89" s="55">
        <f>SUM(J87,J84:J85,J78:J81,J73,J71,J64,J59,J56:J57)</f>
        <v>219009</v>
      </c>
      <c r="K89" s="55"/>
      <c r="L89" s="55"/>
      <c r="M89" s="55">
        <f>M86</f>
        <v>12644</v>
      </c>
      <c r="N89" s="55"/>
      <c r="O89" s="55"/>
      <c r="P89" s="55">
        <f>SUM(P75,P72,P68,P65:P66,P60:P61)</f>
        <v>70485</v>
      </c>
      <c r="Q89" s="56"/>
      <c r="R89" s="201">
        <f>SUM(R56:R87)</f>
        <v>350919</v>
      </c>
    </row>
    <row r="90" spans="1:18" ht="29.25" customHeight="1">
      <c r="A90" s="49"/>
      <c r="B90" s="149"/>
      <c r="C90" s="157"/>
      <c r="D90" s="107">
        <f>D89/$R89</f>
        <v>0</v>
      </c>
      <c r="E90" s="95"/>
      <c r="F90" s="32"/>
      <c r="G90" s="32"/>
      <c r="H90" s="107">
        <f>H89/$R89</f>
        <v>0</v>
      </c>
      <c r="I90" s="107">
        <f>I89/$R89</f>
        <v>0.13900928704344878</v>
      </c>
      <c r="J90" s="107">
        <f>J89/$R89</f>
        <v>0.6241012883314953</v>
      </c>
      <c r="K90" s="32"/>
      <c r="L90" s="32"/>
      <c r="M90" s="107">
        <f>M89/$R89</f>
        <v>0.03603110689361363</v>
      </c>
      <c r="N90" s="32"/>
      <c r="O90" s="32"/>
      <c r="P90" s="107">
        <f>P89/$R89</f>
        <v>0.2008583177314423</v>
      </c>
      <c r="Q90" s="36"/>
      <c r="R90" s="202">
        <f>SUM(D90:Q90)</f>
        <v>1</v>
      </c>
    </row>
    <row r="91" spans="1:18" ht="29.25" customHeight="1">
      <c r="A91" s="49"/>
      <c r="B91" s="147" t="s">
        <v>33</v>
      </c>
      <c r="C91" s="157"/>
      <c r="D91" s="95"/>
      <c r="E91" s="95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6"/>
      <c r="R91" s="199"/>
    </row>
    <row r="92" spans="1:18" ht="29.25" customHeight="1">
      <c r="A92" s="49"/>
      <c r="B92" s="148" t="s">
        <v>34</v>
      </c>
      <c r="C92" s="157"/>
      <c r="D92" s="95"/>
      <c r="E92" s="95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6"/>
      <c r="R92" s="199"/>
    </row>
    <row r="93" spans="1:20" ht="29.25" customHeight="1">
      <c r="A93" s="49" t="s">
        <v>151</v>
      </c>
      <c r="B93" s="176" t="s">
        <v>163</v>
      </c>
      <c r="C93" s="157">
        <v>11863</v>
      </c>
      <c r="D93" s="95"/>
      <c r="E93" s="95"/>
      <c r="F93" s="32"/>
      <c r="G93" s="32"/>
      <c r="H93" s="32"/>
      <c r="I93" s="32">
        <v>10361</v>
      </c>
      <c r="J93" s="32">
        <v>10694</v>
      </c>
      <c r="K93" s="32"/>
      <c r="L93" s="32"/>
      <c r="M93" s="32"/>
      <c r="N93" s="32"/>
      <c r="O93" s="32"/>
      <c r="P93" s="141">
        <v>10328</v>
      </c>
      <c r="Q93" s="36">
        <v>10908</v>
      </c>
      <c r="R93" s="192">
        <f aca="true" t="shared" si="10" ref="R93:R102">MIN(D93:Q93)</f>
        <v>10328</v>
      </c>
      <c r="T93" s="167"/>
    </row>
    <row r="94" spans="1:20" ht="29.25" customHeight="1">
      <c r="A94" s="49" t="s">
        <v>152</v>
      </c>
      <c r="B94" s="176" t="s">
        <v>161</v>
      </c>
      <c r="C94" s="157">
        <v>10988</v>
      </c>
      <c r="D94" s="95"/>
      <c r="E94" s="95"/>
      <c r="F94" s="32"/>
      <c r="G94" s="32"/>
      <c r="H94" s="32"/>
      <c r="I94" s="32">
        <v>12522</v>
      </c>
      <c r="J94" s="141">
        <v>11420</v>
      </c>
      <c r="K94" s="32"/>
      <c r="L94" s="32"/>
      <c r="M94" s="32"/>
      <c r="N94" s="32"/>
      <c r="O94" s="32"/>
      <c r="P94" s="32">
        <v>12110</v>
      </c>
      <c r="Q94" s="36">
        <v>14066</v>
      </c>
      <c r="R94" s="192">
        <f t="shared" si="10"/>
        <v>11420</v>
      </c>
      <c r="T94" s="167"/>
    </row>
    <row r="95" spans="1:20" ht="29.25" customHeight="1">
      <c r="A95" s="49" t="s">
        <v>153</v>
      </c>
      <c r="B95" s="176" t="s">
        <v>164</v>
      </c>
      <c r="C95" s="157">
        <v>13428</v>
      </c>
      <c r="D95" s="95"/>
      <c r="E95" s="95"/>
      <c r="F95" s="32"/>
      <c r="G95" s="32"/>
      <c r="H95" s="32"/>
      <c r="I95" s="32">
        <v>10308</v>
      </c>
      <c r="J95" s="32">
        <v>10083</v>
      </c>
      <c r="K95" s="32"/>
      <c r="L95" s="32"/>
      <c r="M95" s="32"/>
      <c r="N95" s="32"/>
      <c r="O95" s="32"/>
      <c r="P95" s="141">
        <v>9075</v>
      </c>
      <c r="Q95" s="36">
        <v>10546</v>
      </c>
      <c r="R95" s="192">
        <f t="shared" si="10"/>
        <v>9075</v>
      </c>
      <c r="T95" s="167"/>
    </row>
    <row r="96" spans="1:20" ht="29.25" customHeight="1">
      <c r="A96" s="49" t="s">
        <v>154</v>
      </c>
      <c r="B96" s="176" t="s">
        <v>165</v>
      </c>
      <c r="C96" s="157">
        <v>12421</v>
      </c>
      <c r="D96" s="95"/>
      <c r="E96" s="95"/>
      <c r="F96" s="32"/>
      <c r="G96" s="32"/>
      <c r="H96" s="32"/>
      <c r="I96" s="32">
        <v>11318</v>
      </c>
      <c r="J96" s="141">
        <v>11036</v>
      </c>
      <c r="K96" s="32"/>
      <c r="L96" s="32"/>
      <c r="M96" s="32"/>
      <c r="N96" s="32"/>
      <c r="O96" s="32"/>
      <c r="P96" s="32"/>
      <c r="Q96" s="142"/>
      <c r="R96" s="192">
        <f t="shared" si="10"/>
        <v>11036</v>
      </c>
      <c r="T96" s="167"/>
    </row>
    <row r="97" spans="1:20" ht="29.25" customHeight="1">
      <c r="A97" s="49" t="s">
        <v>155</v>
      </c>
      <c r="B97" s="176" t="s">
        <v>166</v>
      </c>
      <c r="C97" s="157">
        <v>11114</v>
      </c>
      <c r="D97" s="95"/>
      <c r="E97" s="95"/>
      <c r="F97" s="32"/>
      <c r="G97" s="32"/>
      <c r="H97" s="32"/>
      <c r="I97" s="141">
        <v>10202</v>
      </c>
      <c r="J97" s="32">
        <v>10732</v>
      </c>
      <c r="K97" s="32"/>
      <c r="L97" s="32"/>
      <c r="M97" s="32"/>
      <c r="N97" s="32"/>
      <c r="O97" s="32"/>
      <c r="P97" s="32"/>
      <c r="Q97" s="36"/>
      <c r="R97" s="192">
        <f t="shared" si="10"/>
        <v>10202</v>
      </c>
      <c r="T97" s="167"/>
    </row>
    <row r="98" spans="1:20" ht="29.25" customHeight="1">
      <c r="A98" s="49" t="s">
        <v>156</v>
      </c>
      <c r="B98" s="149" t="s">
        <v>162</v>
      </c>
      <c r="C98" s="157">
        <v>13180</v>
      </c>
      <c r="D98" s="95"/>
      <c r="E98" s="95"/>
      <c r="F98" s="32"/>
      <c r="G98" s="32"/>
      <c r="H98" s="32"/>
      <c r="I98" s="32">
        <v>12188</v>
      </c>
      <c r="J98" s="141">
        <v>10542</v>
      </c>
      <c r="K98" s="32"/>
      <c r="L98" s="32"/>
      <c r="M98" s="32"/>
      <c r="N98" s="32"/>
      <c r="O98" s="32"/>
      <c r="P98" s="5"/>
      <c r="Q98" s="5"/>
      <c r="R98" s="192">
        <f t="shared" si="10"/>
        <v>10542</v>
      </c>
      <c r="T98" s="167"/>
    </row>
    <row r="99" spans="1:20" ht="29.25" customHeight="1">
      <c r="A99" s="49" t="s">
        <v>157</v>
      </c>
      <c r="B99" s="149" t="s">
        <v>167</v>
      </c>
      <c r="C99" s="157">
        <v>9688</v>
      </c>
      <c r="D99" s="95"/>
      <c r="E99" s="95"/>
      <c r="F99" s="32"/>
      <c r="G99" s="32"/>
      <c r="H99" s="32"/>
      <c r="I99" s="141">
        <v>6816</v>
      </c>
      <c r="J99" s="32">
        <v>7208</v>
      </c>
      <c r="K99" s="32"/>
      <c r="L99" s="32"/>
      <c r="M99" s="32"/>
      <c r="N99" s="32"/>
      <c r="O99" s="32"/>
      <c r="P99" s="32">
        <v>7372</v>
      </c>
      <c r="Q99" s="36">
        <v>8220</v>
      </c>
      <c r="R99" s="192">
        <f t="shared" si="10"/>
        <v>6816</v>
      </c>
      <c r="T99" s="167"/>
    </row>
    <row r="100" spans="1:20" ht="29.25" customHeight="1">
      <c r="A100" s="49" t="s">
        <v>158</v>
      </c>
      <c r="B100" s="149" t="s">
        <v>168</v>
      </c>
      <c r="C100" s="157">
        <v>10233</v>
      </c>
      <c r="D100" s="95"/>
      <c r="E100" s="95"/>
      <c r="F100" s="32"/>
      <c r="G100" s="32"/>
      <c r="H100" s="32"/>
      <c r="I100" s="32">
        <v>8830</v>
      </c>
      <c r="J100" s="32">
        <v>9681</v>
      </c>
      <c r="K100" s="32"/>
      <c r="L100" s="32"/>
      <c r="M100" s="32"/>
      <c r="N100" s="32"/>
      <c r="O100" s="32"/>
      <c r="P100" s="141">
        <v>8517</v>
      </c>
      <c r="Q100" s="36">
        <v>9513</v>
      </c>
      <c r="R100" s="192">
        <f t="shared" si="10"/>
        <v>8517</v>
      </c>
      <c r="T100" s="167"/>
    </row>
    <row r="101" spans="1:20" ht="29.25" customHeight="1">
      <c r="A101" s="49" t="s">
        <v>159</v>
      </c>
      <c r="B101" s="149" t="s">
        <v>169</v>
      </c>
      <c r="C101" s="157">
        <v>8765</v>
      </c>
      <c r="D101" s="95"/>
      <c r="E101" s="95"/>
      <c r="F101" s="32"/>
      <c r="G101" s="32"/>
      <c r="H101" s="32"/>
      <c r="I101" s="141">
        <v>9758</v>
      </c>
      <c r="J101" s="32">
        <v>12033</v>
      </c>
      <c r="K101" s="32"/>
      <c r="L101" s="32"/>
      <c r="M101" s="32"/>
      <c r="N101" s="32"/>
      <c r="O101" s="32"/>
      <c r="P101" s="32">
        <v>10498</v>
      </c>
      <c r="Q101" s="36">
        <v>12245</v>
      </c>
      <c r="R101" s="192">
        <f t="shared" si="10"/>
        <v>9758</v>
      </c>
      <c r="T101" s="167"/>
    </row>
    <row r="102" spans="1:20" ht="29.25" customHeight="1">
      <c r="A102" s="49" t="s">
        <v>160</v>
      </c>
      <c r="B102" s="149" t="s">
        <v>170</v>
      </c>
      <c r="C102" s="157">
        <v>11356</v>
      </c>
      <c r="D102" s="95"/>
      <c r="E102" s="95"/>
      <c r="F102" s="32"/>
      <c r="G102" s="32"/>
      <c r="H102" s="32"/>
      <c r="I102" s="32">
        <v>12100</v>
      </c>
      <c r="J102" s="141">
        <v>10591</v>
      </c>
      <c r="K102" s="32"/>
      <c r="L102" s="32"/>
      <c r="M102" s="32"/>
      <c r="N102" s="32"/>
      <c r="O102" s="32"/>
      <c r="P102" s="32"/>
      <c r="Q102" s="36"/>
      <c r="R102" s="192">
        <f t="shared" si="10"/>
        <v>10591</v>
      </c>
      <c r="T102" s="167"/>
    </row>
    <row r="103" spans="1:19" ht="29.25" customHeight="1">
      <c r="A103" s="49"/>
      <c r="B103" s="149"/>
      <c r="C103" s="157"/>
      <c r="D103" s="95"/>
      <c r="E103" s="95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6"/>
      <c r="R103" s="199"/>
      <c r="S103" s="120"/>
    </row>
    <row r="104" spans="1:18" ht="29.25" customHeight="1">
      <c r="A104" s="49"/>
      <c r="B104" s="148" t="s">
        <v>35</v>
      </c>
      <c r="C104" s="157"/>
      <c r="D104" s="95"/>
      <c r="E104" s="95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6"/>
      <c r="R104" s="199"/>
    </row>
    <row r="105" spans="1:20" ht="29.25" customHeight="1">
      <c r="A105" s="49" t="s">
        <v>171</v>
      </c>
      <c r="B105" s="176" t="s">
        <v>175</v>
      </c>
      <c r="C105" s="177">
        <v>33310</v>
      </c>
      <c r="D105" s="95"/>
      <c r="E105" s="95"/>
      <c r="F105" s="32"/>
      <c r="G105" s="32"/>
      <c r="H105" s="32"/>
      <c r="I105" s="32">
        <v>30058</v>
      </c>
      <c r="J105" s="141">
        <v>29142</v>
      </c>
      <c r="K105" s="32"/>
      <c r="L105" s="32"/>
      <c r="M105" s="32"/>
      <c r="N105" s="32"/>
      <c r="O105" s="32"/>
      <c r="P105" s="32"/>
      <c r="Q105" s="36"/>
      <c r="R105" s="192">
        <f>MIN(D105:Q105)</f>
        <v>29142</v>
      </c>
      <c r="T105" s="167"/>
    </row>
    <row r="106" spans="1:20" ht="29.25" customHeight="1">
      <c r="A106" s="49" t="s">
        <v>172</v>
      </c>
      <c r="B106" s="176" t="s">
        <v>176</v>
      </c>
      <c r="C106" s="177">
        <v>17559</v>
      </c>
      <c r="D106" s="95"/>
      <c r="E106" s="95"/>
      <c r="F106" s="32"/>
      <c r="G106" s="141">
        <v>12919</v>
      </c>
      <c r="H106" s="32"/>
      <c r="I106" s="32">
        <v>12922</v>
      </c>
      <c r="J106" s="32">
        <v>14551</v>
      </c>
      <c r="K106" s="32"/>
      <c r="L106" s="32"/>
      <c r="M106" s="32"/>
      <c r="N106" s="32"/>
      <c r="O106" s="32"/>
      <c r="P106" s="32"/>
      <c r="Q106" s="36"/>
      <c r="R106" s="192">
        <f>MIN(D106:Q106)</f>
        <v>12919</v>
      </c>
      <c r="T106" s="167"/>
    </row>
    <row r="107" spans="1:20" ht="29.25" customHeight="1">
      <c r="A107" s="49" t="s">
        <v>173</v>
      </c>
      <c r="B107" s="176" t="s">
        <v>177</v>
      </c>
      <c r="C107" s="177">
        <v>15246</v>
      </c>
      <c r="D107" s="95"/>
      <c r="E107" s="95"/>
      <c r="F107" s="32"/>
      <c r="G107" s="32">
        <v>14294</v>
      </c>
      <c r="H107" s="32"/>
      <c r="I107" s="141">
        <v>12428</v>
      </c>
      <c r="J107" s="32">
        <v>12719</v>
      </c>
      <c r="K107" s="32"/>
      <c r="L107" s="32"/>
      <c r="M107" s="32"/>
      <c r="N107" s="32"/>
      <c r="O107" s="32"/>
      <c r="P107" s="32"/>
      <c r="Q107" s="36"/>
      <c r="R107" s="192">
        <f>MIN(D107:Q107)</f>
        <v>12428</v>
      </c>
      <c r="T107" s="167"/>
    </row>
    <row r="108" spans="1:20" ht="29.25" customHeight="1">
      <c r="A108" s="49" t="s">
        <v>174</v>
      </c>
      <c r="B108" s="176" t="s">
        <v>178</v>
      </c>
      <c r="C108" s="177">
        <v>17189</v>
      </c>
      <c r="D108" s="95"/>
      <c r="E108" s="95"/>
      <c r="F108" s="32"/>
      <c r="G108" s="32">
        <v>12360</v>
      </c>
      <c r="H108" s="32"/>
      <c r="I108" s="141">
        <v>11168</v>
      </c>
      <c r="J108" s="32">
        <v>11751</v>
      </c>
      <c r="K108" s="32"/>
      <c r="L108" s="32"/>
      <c r="M108" s="32"/>
      <c r="N108" s="32"/>
      <c r="O108" s="32"/>
      <c r="P108" s="32">
        <v>12896</v>
      </c>
      <c r="Q108" s="36"/>
      <c r="R108" s="192">
        <f>MIN(D108:Q108)</f>
        <v>11168</v>
      </c>
      <c r="T108" s="167"/>
    </row>
    <row r="109" spans="1:19" ht="29.25" customHeight="1">
      <c r="A109" s="49"/>
      <c r="B109" s="149"/>
      <c r="C109" s="157"/>
      <c r="D109" s="95"/>
      <c r="E109" s="95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6"/>
      <c r="R109" s="199"/>
      <c r="S109" s="120"/>
    </row>
    <row r="110" spans="1:18" ht="29.25" customHeight="1">
      <c r="A110" s="5"/>
      <c r="B110" s="148" t="s">
        <v>36</v>
      </c>
      <c r="C110" s="157"/>
      <c r="D110" s="95"/>
      <c r="E110" s="95"/>
      <c r="F110" s="32"/>
      <c r="G110" s="32"/>
      <c r="H110" s="32"/>
      <c r="K110" s="32"/>
      <c r="L110" s="32"/>
      <c r="M110" s="32"/>
      <c r="N110" s="32"/>
      <c r="O110" s="32"/>
      <c r="Q110" s="36"/>
      <c r="R110" s="199"/>
    </row>
    <row r="111" spans="1:20" ht="29.25" customHeight="1">
      <c r="A111" s="49" t="s">
        <v>180</v>
      </c>
      <c r="B111" s="176" t="s">
        <v>185</v>
      </c>
      <c r="C111" s="177">
        <v>22310</v>
      </c>
      <c r="D111" s="95"/>
      <c r="E111" s="95"/>
      <c r="F111" s="32"/>
      <c r="G111" s="32"/>
      <c r="H111" s="32"/>
      <c r="I111" s="4">
        <v>17156</v>
      </c>
      <c r="J111" s="4">
        <v>17317</v>
      </c>
      <c r="K111" s="32"/>
      <c r="L111" s="32"/>
      <c r="M111" s="32"/>
      <c r="N111" s="32"/>
      <c r="O111" s="32"/>
      <c r="P111" s="138">
        <v>16578</v>
      </c>
      <c r="Q111" s="36"/>
      <c r="R111" s="192">
        <f>MIN(D111:Q111)</f>
        <v>16578</v>
      </c>
      <c r="T111" s="167"/>
    </row>
    <row r="112" spans="1:20" ht="29.25" customHeight="1">
      <c r="A112" s="49" t="s">
        <v>181</v>
      </c>
      <c r="B112" s="176" t="s">
        <v>186</v>
      </c>
      <c r="C112" s="177">
        <v>19661</v>
      </c>
      <c r="D112" s="95"/>
      <c r="E112" s="95"/>
      <c r="F112" s="32"/>
      <c r="G112" s="32"/>
      <c r="H112" s="32"/>
      <c r="I112" s="32">
        <v>14013</v>
      </c>
      <c r="J112" s="32">
        <v>14409</v>
      </c>
      <c r="K112" s="32"/>
      <c r="L112" s="32"/>
      <c r="M112" s="32"/>
      <c r="N112" s="32"/>
      <c r="O112" s="32"/>
      <c r="P112" s="141">
        <v>13441</v>
      </c>
      <c r="Q112" s="36"/>
      <c r="R112" s="192">
        <f>MIN(D112:Q112)</f>
        <v>13441</v>
      </c>
      <c r="T112" s="167"/>
    </row>
    <row r="113" spans="1:20" ht="29.25" customHeight="1">
      <c r="A113" s="49" t="s">
        <v>182</v>
      </c>
      <c r="B113" s="176" t="s">
        <v>187</v>
      </c>
      <c r="C113" s="177">
        <v>17717</v>
      </c>
      <c r="D113" s="95"/>
      <c r="E113" s="95"/>
      <c r="F113" s="32"/>
      <c r="G113" s="32"/>
      <c r="H113" s="32"/>
      <c r="I113" s="32">
        <v>16213</v>
      </c>
      <c r="J113" s="32">
        <v>16528</v>
      </c>
      <c r="K113" s="32"/>
      <c r="L113" s="32"/>
      <c r="M113" s="32"/>
      <c r="N113" s="32"/>
      <c r="O113" s="32"/>
      <c r="P113" s="141">
        <v>14634</v>
      </c>
      <c r="Q113" s="36"/>
      <c r="R113" s="192">
        <f>MIN(D113:Q113)</f>
        <v>14634</v>
      </c>
      <c r="T113" s="167"/>
    </row>
    <row r="114" spans="1:20" ht="29.25" customHeight="1">
      <c r="A114" s="49" t="s">
        <v>183</v>
      </c>
      <c r="B114" s="176" t="s">
        <v>188</v>
      </c>
      <c r="C114" s="177">
        <v>17156</v>
      </c>
      <c r="D114" s="95"/>
      <c r="E114" s="95"/>
      <c r="F114" s="32"/>
      <c r="G114" s="32"/>
      <c r="H114" s="32"/>
      <c r="I114" s="32"/>
      <c r="J114" s="32">
        <v>13712</v>
      </c>
      <c r="K114" s="32"/>
      <c r="L114" s="32"/>
      <c r="M114" s="32"/>
      <c r="N114" s="32"/>
      <c r="O114" s="32"/>
      <c r="P114" s="141">
        <v>13151</v>
      </c>
      <c r="Q114" s="36"/>
      <c r="R114" s="192">
        <f>MIN(D114:Q114)</f>
        <v>13151</v>
      </c>
      <c r="T114" s="167"/>
    </row>
    <row r="115" spans="1:20" ht="29.25" customHeight="1" thickBot="1">
      <c r="A115" s="49" t="s">
        <v>184</v>
      </c>
      <c r="B115" s="176" t="s">
        <v>189</v>
      </c>
      <c r="C115" s="177">
        <v>19844</v>
      </c>
      <c r="D115" s="95"/>
      <c r="E115" s="95"/>
      <c r="F115" s="32"/>
      <c r="G115" s="32"/>
      <c r="H115" s="32"/>
      <c r="I115" s="32"/>
      <c r="J115" s="32">
        <v>16493</v>
      </c>
      <c r="K115" s="32"/>
      <c r="L115" s="32"/>
      <c r="M115" s="32"/>
      <c r="N115" s="32"/>
      <c r="O115" s="32"/>
      <c r="P115" s="141">
        <v>15246</v>
      </c>
      <c r="Q115" s="36"/>
      <c r="R115" s="192">
        <f>MIN(D115:Q115)</f>
        <v>15246</v>
      </c>
      <c r="T115" s="167"/>
    </row>
    <row r="116" spans="1:19" ht="29.25" customHeight="1" thickBot="1">
      <c r="A116" s="72"/>
      <c r="B116" s="73" t="s">
        <v>37</v>
      </c>
      <c r="C116" s="180">
        <f>SUM(C93:C115)</f>
        <v>293028</v>
      </c>
      <c r="D116" s="102"/>
      <c r="E116" s="102"/>
      <c r="F116" s="55"/>
      <c r="G116" s="55">
        <f>G106</f>
        <v>12919</v>
      </c>
      <c r="H116" s="55"/>
      <c r="I116" s="55">
        <f>SUM(I107:I108,I101,I99,I97)</f>
        <v>50372</v>
      </c>
      <c r="J116" s="55">
        <f>SUM(J105,J102,J98,J96,J94)</f>
        <v>72731</v>
      </c>
      <c r="K116" s="55"/>
      <c r="L116" s="55"/>
      <c r="M116" s="55"/>
      <c r="N116" s="55"/>
      <c r="O116" s="55"/>
      <c r="P116" s="55">
        <f>SUM(P111:P115,P100,P95,P93)</f>
        <v>100970</v>
      </c>
      <c r="Q116" s="56">
        <v>0</v>
      </c>
      <c r="R116" s="201">
        <f>SUM(R93:R115)</f>
        <v>236992</v>
      </c>
      <c r="S116" s="120"/>
    </row>
    <row r="117" spans="1:18" ht="29.25" customHeight="1">
      <c r="A117" s="49"/>
      <c r="B117" s="149"/>
      <c r="C117" s="157"/>
      <c r="D117" s="95"/>
      <c r="E117" s="95"/>
      <c r="F117" s="32"/>
      <c r="G117" s="89">
        <f>G116/$R116</f>
        <v>0.05451238860383473</v>
      </c>
      <c r="H117" s="89"/>
      <c r="I117" s="89">
        <f>I116/$R116</f>
        <v>0.21254725897920604</v>
      </c>
      <c r="J117" s="89">
        <f>J116/$R116</f>
        <v>0.3068922157709965</v>
      </c>
      <c r="K117" s="32"/>
      <c r="L117" s="32"/>
      <c r="M117" s="32"/>
      <c r="N117" s="32"/>
      <c r="O117" s="32"/>
      <c r="P117" s="89">
        <f>P116/$R116</f>
        <v>0.42604813664596275</v>
      </c>
      <c r="Q117" s="89">
        <f>Q116/$R116</f>
        <v>0</v>
      </c>
      <c r="R117" s="202">
        <f>SUM(D117:Q117)</f>
        <v>1</v>
      </c>
    </row>
    <row r="118" spans="1:18" ht="29.25" customHeight="1">
      <c r="A118" s="45"/>
      <c r="B118" s="147" t="s">
        <v>9</v>
      </c>
      <c r="C118" s="162"/>
      <c r="D118" s="98"/>
      <c r="E118" s="9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5"/>
      <c r="R118" s="43"/>
    </row>
    <row r="119" spans="1:18" ht="29.25" customHeight="1">
      <c r="A119" s="45"/>
      <c r="B119" s="148" t="s">
        <v>38</v>
      </c>
      <c r="C119" s="162"/>
      <c r="D119" s="98"/>
      <c r="E119" s="9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25"/>
      <c r="R119" s="43"/>
    </row>
    <row r="120" spans="1:20" ht="29.25" customHeight="1">
      <c r="A120" s="45" t="s">
        <v>192</v>
      </c>
      <c r="B120" s="153" t="s">
        <v>45</v>
      </c>
      <c r="C120" s="163">
        <v>40813</v>
      </c>
      <c r="D120" s="99"/>
      <c r="E120" s="99"/>
      <c r="F120" s="4"/>
      <c r="G120" s="4"/>
      <c r="H120" s="4"/>
      <c r="I120" s="4"/>
      <c r="J120" s="4">
        <v>36704</v>
      </c>
      <c r="K120" s="4"/>
      <c r="L120" s="4"/>
      <c r="M120" s="4"/>
      <c r="N120" s="4"/>
      <c r="O120" s="4"/>
      <c r="P120" s="138">
        <v>36505</v>
      </c>
      <c r="Q120" s="25"/>
      <c r="R120" s="192">
        <f>MIN(D120:Q120)</f>
        <v>36505</v>
      </c>
      <c r="T120" s="167"/>
    </row>
    <row r="121" spans="1:20" ht="29.25" customHeight="1">
      <c r="A121" s="45" t="s">
        <v>193</v>
      </c>
      <c r="B121" s="154" t="s">
        <v>191</v>
      </c>
      <c r="C121" s="164">
        <v>34581</v>
      </c>
      <c r="D121" s="100"/>
      <c r="E121" s="100"/>
      <c r="F121" s="4"/>
      <c r="G121" s="4"/>
      <c r="H121" s="4"/>
      <c r="I121" s="4"/>
      <c r="J121" s="4">
        <v>30362</v>
      </c>
      <c r="K121" s="4"/>
      <c r="L121" s="4"/>
      <c r="M121" s="4"/>
      <c r="N121" s="4"/>
      <c r="O121" s="4"/>
      <c r="P121" s="138">
        <v>27107</v>
      </c>
      <c r="Q121" s="87"/>
      <c r="R121" s="192">
        <f>MIN(D121:Q121)</f>
        <v>27107</v>
      </c>
      <c r="T121" s="167"/>
    </row>
    <row r="122" spans="1:20" ht="29.25" customHeight="1">
      <c r="A122" s="45" t="s">
        <v>194</v>
      </c>
      <c r="B122" s="154" t="s">
        <v>46</v>
      </c>
      <c r="C122" s="164">
        <v>44097</v>
      </c>
      <c r="D122" s="100"/>
      <c r="E122" s="100"/>
      <c r="F122" s="4"/>
      <c r="G122" s="4"/>
      <c r="H122" s="4"/>
      <c r="I122" s="4"/>
      <c r="J122" s="4">
        <v>33469</v>
      </c>
      <c r="K122" s="4"/>
      <c r="L122" s="4"/>
      <c r="M122" s="4"/>
      <c r="N122" s="4"/>
      <c r="O122" s="4"/>
      <c r="P122" s="138">
        <v>33223</v>
      </c>
      <c r="Q122" s="87"/>
      <c r="R122" s="192">
        <f>MIN(D122:Q122)</f>
        <v>33223</v>
      </c>
      <c r="T122" s="167"/>
    </row>
    <row r="123" spans="1:18" ht="29.25" customHeight="1">
      <c r="A123" s="45"/>
      <c r="B123" s="154"/>
      <c r="C123" s="164"/>
      <c r="D123" s="100"/>
      <c r="E123" s="10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5"/>
      <c r="R123" s="43"/>
    </row>
    <row r="124" spans="1:18" ht="29.25" customHeight="1">
      <c r="A124" s="45"/>
      <c r="B124" s="148" t="s">
        <v>39</v>
      </c>
      <c r="C124" s="164"/>
      <c r="D124" s="100"/>
      <c r="E124" s="100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5"/>
      <c r="R124" s="43"/>
    </row>
    <row r="125" spans="1:20" ht="29.25" customHeight="1">
      <c r="A125" s="45" t="s">
        <v>195</v>
      </c>
      <c r="B125" s="154" t="s">
        <v>198</v>
      </c>
      <c r="C125" s="164">
        <v>49072</v>
      </c>
      <c r="D125" s="100"/>
      <c r="E125" s="100"/>
      <c r="F125" s="4"/>
      <c r="G125" s="4"/>
      <c r="H125" s="4"/>
      <c r="I125" s="4">
        <v>47009</v>
      </c>
      <c r="J125" s="6" t="s">
        <v>201</v>
      </c>
      <c r="K125" s="4"/>
      <c r="L125" s="4"/>
      <c r="M125" s="4"/>
      <c r="N125" s="138">
        <v>44254</v>
      </c>
      <c r="O125" s="4"/>
      <c r="P125" s="6" t="s">
        <v>201</v>
      </c>
      <c r="Q125" s="25"/>
      <c r="R125" s="192">
        <f>MIN(D125:Q125)</f>
        <v>44254</v>
      </c>
      <c r="T125" s="167"/>
    </row>
    <row r="126" spans="1:20" ht="29.25" customHeight="1">
      <c r="A126" s="45" t="s">
        <v>196</v>
      </c>
      <c r="B126" s="154" t="s">
        <v>199</v>
      </c>
      <c r="C126" s="164">
        <v>32643</v>
      </c>
      <c r="D126" s="100"/>
      <c r="E126" s="100"/>
      <c r="F126" s="4"/>
      <c r="G126" s="4"/>
      <c r="H126" s="4"/>
      <c r="I126" s="4">
        <v>27163</v>
      </c>
      <c r="J126" s="6" t="s">
        <v>201</v>
      </c>
      <c r="K126" s="4"/>
      <c r="L126" s="4"/>
      <c r="M126" s="4"/>
      <c r="N126" s="138">
        <v>25824</v>
      </c>
      <c r="O126" s="4"/>
      <c r="P126" s="6" t="s">
        <v>201</v>
      </c>
      <c r="Q126" s="25"/>
      <c r="R126" s="192">
        <f>MIN(D126:Q126)</f>
        <v>25824</v>
      </c>
      <c r="T126" s="167"/>
    </row>
    <row r="127" spans="1:20" ht="29.25" customHeight="1">
      <c r="A127" s="45" t="s">
        <v>197</v>
      </c>
      <c r="B127" s="154" t="s">
        <v>200</v>
      </c>
      <c r="C127" s="164">
        <v>37584</v>
      </c>
      <c r="D127" s="100"/>
      <c r="E127" s="100"/>
      <c r="F127" s="4"/>
      <c r="G127" s="4"/>
      <c r="H127" s="4"/>
      <c r="I127" s="138">
        <v>32118</v>
      </c>
      <c r="J127" s="6" t="s">
        <v>201</v>
      </c>
      <c r="K127" s="4"/>
      <c r="L127" s="4"/>
      <c r="M127" s="4"/>
      <c r="N127" s="4">
        <v>34388</v>
      </c>
      <c r="O127" s="4"/>
      <c r="P127" s="6" t="s">
        <v>201</v>
      </c>
      <c r="Q127" s="87"/>
      <c r="R127" s="192">
        <f>MIN(D127:Q127)</f>
        <v>32118</v>
      </c>
      <c r="T127" s="167"/>
    </row>
    <row r="128" spans="1:19" ht="29.25" customHeight="1">
      <c r="A128" s="45"/>
      <c r="B128" s="154"/>
      <c r="C128" s="164"/>
      <c r="D128" s="100"/>
      <c r="E128" s="10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25"/>
      <c r="R128" s="43"/>
      <c r="S128" s="120"/>
    </row>
    <row r="129" spans="1:18" ht="29.25" customHeight="1">
      <c r="A129" s="45"/>
      <c r="B129" s="148" t="s">
        <v>40</v>
      </c>
      <c r="C129" s="164"/>
      <c r="D129" s="100"/>
      <c r="E129" s="10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5"/>
      <c r="R129" s="43"/>
    </row>
    <row r="130" spans="1:20" ht="29.25" customHeight="1">
      <c r="A130" s="45" t="s">
        <v>202</v>
      </c>
      <c r="B130" s="154" t="s">
        <v>207</v>
      </c>
      <c r="C130" s="164">
        <v>35735</v>
      </c>
      <c r="D130" s="100"/>
      <c r="E130" s="100"/>
      <c r="F130" s="4"/>
      <c r="G130" s="4"/>
      <c r="H130" s="4"/>
      <c r="I130" s="4">
        <v>27027</v>
      </c>
      <c r="J130" s="6" t="s">
        <v>201</v>
      </c>
      <c r="K130" s="4"/>
      <c r="L130" s="4"/>
      <c r="M130" s="4"/>
      <c r="N130" s="138">
        <v>24995</v>
      </c>
      <c r="O130" s="4"/>
      <c r="P130" s="6" t="s">
        <v>201</v>
      </c>
      <c r="Q130" s="25"/>
      <c r="R130" s="192">
        <f>MIN(D130:Q130)</f>
        <v>24995</v>
      </c>
      <c r="T130" s="167"/>
    </row>
    <row r="131" spans="1:20" ht="29.25" customHeight="1">
      <c r="A131" s="58" t="s">
        <v>203</v>
      </c>
      <c r="B131" s="151" t="s">
        <v>208</v>
      </c>
      <c r="C131" s="158">
        <v>52660</v>
      </c>
      <c r="D131" s="101"/>
      <c r="E131" s="101"/>
      <c r="F131" s="59"/>
      <c r="G131" s="59"/>
      <c r="H131" s="59"/>
      <c r="I131" s="59">
        <v>51667</v>
      </c>
      <c r="J131" s="6" t="s">
        <v>201</v>
      </c>
      <c r="K131" s="59"/>
      <c r="L131" s="59"/>
      <c r="M131" s="59"/>
      <c r="N131" s="139">
        <v>45114</v>
      </c>
      <c r="O131" s="59"/>
      <c r="P131" s="6" t="s">
        <v>201</v>
      </c>
      <c r="Q131" s="74"/>
      <c r="R131" s="192">
        <f>MIN(D131:Q131)</f>
        <v>45114</v>
      </c>
      <c r="T131" s="167"/>
    </row>
    <row r="132" spans="1:20" ht="29.25" customHeight="1">
      <c r="A132" s="58" t="s">
        <v>204</v>
      </c>
      <c r="B132" s="151" t="s">
        <v>47</v>
      </c>
      <c r="C132" s="158">
        <v>35004</v>
      </c>
      <c r="D132" s="101"/>
      <c r="E132" s="101"/>
      <c r="F132" s="59"/>
      <c r="G132" s="59"/>
      <c r="H132" s="59"/>
      <c r="I132" s="139">
        <v>23505</v>
      </c>
      <c r="J132" s="6" t="s">
        <v>201</v>
      </c>
      <c r="K132" s="59"/>
      <c r="L132" s="59"/>
      <c r="M132" s="59"/>
      <c r="N132" s="59">
        <v>25998</v>
      </c>
      <c r="O132" s="59"/>
      <c r="P132" s="6" t="s">
        <v>201</v>
      </c>
      <c r="Q132" s="88"/>
      <c r="R132" s="192">
        <f>MIN(D132:Q132)</f>
        <v>23505</v>
      </c>
      <c r="T132" s="167"/>
    </row>
    <row r="133" spans="1:20" ht="29.25" customHeight="1" thickBot="1">
      <c r="A133" s="178" t="s">
        <v>205</v>
      </c>
      <c r="B133" s="179" t="s">
        <v>206</v>
      </c>
      <c r="C133" s="159">
        <v>25886</v>
      </c>
      <c r="D133" s="96"/>
      <c r="E133" s="96"/>
      <c r="F133" s="19"/>
      <c r="G133" s="19"/>
      <c r="H133" s="19"/>
      <c r="I133" s="140">
        <v>21227</v>
      </c>
      <c r="J133" s="6" t="s">
        <v>201</v>
      </c>
      <c r="K133" s="19"/>
      <c r="L133" s="19"/>
      <c r="M133" s="19"/>
      <c r="N133" s="19">
        <v>21832</v>
      </c>
      <c r="O133" s="19"/>
      <c r="P133" s="6" t="s">
        <v>201</v>
      </c>
      <c r="Q133" s="26"/>
      <c r="R133" s="200">
        <f>MIN(D133:Q133)</f>
        <v>21227</v>
      </c>
      <c r="T133" s="167"/>
    </row>
    <row r="134" spans="1:19" ht="29.25" customHeight="1" thickBot="1">
      <c r="A134" s="54"/>
      <c r="B134" s="73" t="s">
        <v>41</v>
      </c>
      <c r="C134" s="160">
        <f>SUM(C120:C133)</f>
        <v>388075</v>
      </c>
      <c r="D134" s="102"/>
      <c r="E134" s="102"/>
      <c r="F134" s="55"/>
      <c r="G134" s="55"/>
      <c r="H134" s="55"/>
      <c r="I134" s="55">
        <f>SUM(I132:I133,I127)</f>
        <v>76850</v>
      </c>
      <c r="J134" s="55">
        <v>0</v>
      </c>
      <c r="K134" s="55"/>
      <c r="L134" s="55"/>
      <c r="M134" s="55"/>
      <c r="N134" s="55">
        <f>SUM(N130:N131,N125:N126)</f>
        <v>140187</v>
      </c>
      <c r="O134" s="55"/>
      <c r="P134" s="55">
        <f>SUM(P120:P122)</f>
        <v>96835</v>
      </c>
      <c r="Q134" s="55"/>
      <c r="R134" s="57">
        <f>SUM(R120:R133)</f>
        <v>313872</v>
      </c>
      <c r="S134" s="120"/>
    </row>
    <row r="135" spans="1:18" ht="29.25" customHeight="1">
      <c r="A135" s="48"/>
      <c r="B135" s="152"/>
      <c r="C135" s="161"/>
      <c r="D135" s="97"/>
      <c r="E135" s="97"/>
      <c r="F135" s="35"/>
      <c r="G135" s="35"/>
      <c r="H135" s="35"/>
      <c r="I135" s="77">
        <f>I134/$R134</f>
        <v>0.24484503236988325</v>
      </c>
      <c r="J135" s="77">
        <f>J134/$R134</f>
        <v>0</v>
      </c>
      <c r="K135" s="35"/>
      <c r="L135" s="35"/>
      <c r="M135" s="35"/>
      <c r="N135" s="77">
        <f>N134/$R134</f>
        <v>0.4466374827955345</v>
      </c>
      <c r="O135" s="35"/>
      <c r="P135" s="77">
        <f>P134/$R134</f>
        <v>0.30851748483458225</v>
      </c>
      <c r="Q135" s="77"/>
      <c r="R135" s="203">
        <f>SUM(D135:Q135)</f>
        <v>1</v>
      </c>
    </row>
    <row r="136" spans="1:18" ht="29.25" customHeight="1">
      <c r="A136" s="49"/>
      <c r="B136" s="155" t="s">
        <v>10</v>
      </c>
      <c r="C136" s="165"/>
      <c r="D136" s="92"/>
      <c r="E136" s="9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50"/>
    </row>
    <row r="137" spans="1:18" ht="29.25" customHeight="1">
      <c r="A137" s="49"/>
      <c r="B137" s="148" t="s">
        <v>42</v>
      </c>
      <c r="C137" s="165"/>
      <c r="D137" s="92"/>
      <c r="E137" s="9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64"/>
    </row>
    <row r="138" spans="1:20" ht="29.25" customHeight="1">
      <c r="A138" s="45" t="s">
        <v>209</v>
      </c>
      <c r="B138" s="154" t="s">
        <v>215</v>
      </c>
      <c r="C138" s="164">
        <v>28260</v>
      </c>
      <c r="D138" s="103"/>
      <c r="E138" s="100"/>
      <c r="F138" s="4"/>
      <c r="G138" s="4"/>
      <c r="H138" s="4"/>
      <c r="I138" s="138">
        <v>25575</v>
      </c>
      <c r="J138" s="4"/>
      <c r="K138" s="4"/>
      <c r="L138" s="4"/>
      <c r="M138" s="4"/>
      <c r="N138" s="4"/>
      <c r="O138" s="4"/>
      <c r="P138" s="4">
        <v>29937</v>
      </c>
      <c r="Q138" s="4"/>
      <c r="R138" s="204">
        <f>MIN(D138:Q138)</f>
        <v>25575</v>
      </c>
      <c r="T138" s="167"/>
    </row>
    <row r="139" spans="1:18" ht="29.25" customHeight="1">
      <c r="A139" s="45" t="s">
        <v>213</v>
      </c>
      <c r="B139" s="154" t="s">
        <v>217</v>
      </c>
      <c r="C139" s="164"/>
      <c r="D139" s="103"/>
      <c r="E139" s="100"/>
      <c r="F139" s="4"/>
      <c r="G139" s="4"/>
      <c r="H139" s="4"/>
      <c r="I139" s="4">
        <v>29563</v>
      </c>
      <c r="J139" s="4"/>
      <c r="K139" s="4"/>
      <c r="L139" s="4"/>
      <c r="M139" s="4"/>
      <c r="N139" s="4"/>
      <c r="O139" s="4"/>
      <c r="P139" s="4">
        <v>35742</v>
      </c>
      <c r="Q139" s="4"/>
      <c r="R139" s="204"/>
    </row>
    <row r="140" spans="1:20" ht="29.25" customHeight="1">
      <c r="A140" s="45" t="s">
        <v>210</v>
      </c>
      <c r="B140" s="154" t="s">
        <v>216</v>
      </c>
      <c r="C140" s="164">
        <v>22175</v>
      </c>
      <c r="D140" s="103"/>
      <c r="E140" s="100">
        <v>21959</v>
      </c>
      <c r="F140" s="4"/>
      <c r="G140" s="4"/>
      <c r="H140" s="4"/>
      <c r="I140" s="4">
        <v>19952</v>
      </c>
      <c r="J140" s="4"/>
      <c r="K140" s="4"/>
      <c r="L140" s="4"/>
      <c r="M140" s="4"/>
      <c r="N140" s="4"/>
      <c r="O140" s="4"/>
      <c r="P140" s="138"/>
      <c r="Q140" s="4"/>
      <c r="R140" s="204"/>
      <c r="T140" s="167"/>
    </row>
    <row r="141" spans="1:18" ht="29.25" customHeight="1">
      <c r="A141" s="45" t="s">
        <v>214</v>
      </c>
      <c r="B141" s="154" t="s">
        <v>218</v>
      </c>
      <c r="C141" s="164"/>
      <c r="D141" s="103"/>
      <c r="E141" s="100">
        <v>21355</v>
      </c>
      <c r="F141" s="4"/>
      <c r="G141" s="4"/>
      <c r="H141" s="4"/>
      <c r="I141" s="138">
        <v>19453</v>
      </c>
      <c r="J141" s="4"/>
      <c r="K141" s="4"/>
      <c r="L141" s="4"/>
      <c r="M141" s="4"/>
      <c r="N141" s="4"/>
      <c r="O141" s="4"/>
      <c r="P141" s="138"/>
      <c r="Q141" s="4"/>
      <c r="R141" s="204">
        <f>MIN(D141:Q141)</f>
        <v>19453</v>
      </c>
    </row>
    <row r="142" spans="1:20" ht="29.25" customHeight="1">
      <c r="A142" s="45" t="s">
        <v>211</v>
      </c>
      <c r="B142" s="154" t="s">
        <v>221</v>
      </c>
      <c r="C142" s="164">
        <v>32831</v>
      </c>
      <c r="D142" s="100"/>
      <c r="E142" s="100"/>
      <c r="F142" s="4"/>
      <c r="G142" s="4"/>
      <c r="H142" s="4"/>
      <c r="I142" s="138">
        <v>48753</v>
      </c>
      <c r="J142" s="4"/>
      <c r="K142" s="4"/>
      <c r="L142" s="4"/>
      <c r="M142" s="4"/>
      <c r="N142" s="4"/>
      <c r="O142" s="4"/>
      <c r="P142" s="4">
        <v>55548</v>
      </c>
      <c r="Q142" s="4"/>
      <c r="R142" s="204">
        <f>MIN(D142:Q142)</f>
        <v>48753</v>
      </c>
      <c r="T142" s="167"/>
    </row>
    <row r="143" spans="1:20" ht="29.25" customHeight="1">
      <c r="A143" s="45" t="s">
        <v>212</v>
      </c>
      <c r="B143" s="154" t="s">
        <v>222</v>
      </c>
      <c r="C143" s="164">
        <v>22529</v>
      </c>
      <c r="D143" s="100"/>
      <c r="E143" s="100"/>
      <c r="F143" s="4"/>
      <c r="G143" s="4"/>
      <c r="H143" s="4"/>
      <c r="I143" s="4"/>
      <c r="J143" s="4"/>
      <c r="K143" s="4">
        <v>23010</v>
      </c>
      <c r="L143" s="4"/>
      <c r="M143" s="4"/>
      <c r="N143" s="4"/>
      <c r="O143" s="4"/>
      <c r="P143" s="4">
        <v>24455</v>
      </c>
      <c r="Q143" s="4"/>
      <c r="R143" s="204"/>
      <c r="T143" s="167"/>
    </row>
    <row r="144" spans="1:18" ht="29.25" customHeight="1">
      <c r="A144" s="45" t="s">
        <v>219</v>
      </c>
      <c r="B144" s="154" t="s">
        <v>223</v>
      </c>
      <c r="C144" s="164"/>
      <c r="D144" s="100"/>
      <c r="E144" s="100"/>
      <c r="F144" s="4"/>
      <c r="G144" s="4"/>
      <c r="H144" s="4"/>
      <c r="I144" s="4"/>
      <c r="J144" s="4"/>
      <c r="K144" s="138">
        <v>22601</v>
      </c>
      <c r="L144" s="4"/>
      <c r="M144" s="4"/>
      <c r="N144" s="4"/>
      <c r="O144" s="4"/>
      <c r="P144" s="4">
        <v>24005</v>
      </c>
      <c r="Q144" s="4"/>
      <c r="R144" s="204">
        <f>MIN(D144:Q144)</f>
        <v>22601</v>
      </c>
    </row>
    <row r="145" spans="1:18" ht="29.25" customHeight="1">
      <c r="A145" s="45" t="s">
        <v>220</v>
      </c>
      <c r="B145" s="154" t="s">
        <v>224</v>
      </c>
      <c r="C145" s="164"/>
      <c r="D145" s="100"/>
      <c r="E145" s="100"/>
      <c r="F145" s="4"/>
      <c r="G145" s="4"/>
      <c r="H145" s="4"/>
      <c r="I145" s="4"/>
      <c r="J145" s="4"/>
      <c r="K145" s="4">
        <v>27032</v>
      </c>
      <c r="L145" s="4"/>
      <c r="M145" s="4"/>
      <c r="N145" s="4"/>
      <c r="O145" s="4"/>
      <c r="P145" s="4">
        <v>29227</v>
      </c>
      <c r="Q145" s="4"/>
      <c r="R145" s="204"/>
    </row>
    <row r="146" spans="1:20" ht="29.25" customHeight="1">
      <c r="A146" s="45" t="s">
        <v>225</v>
      </c>
      <c r="B146" s="154" t="s">
        <v>226</v>
      </c>
      <c r="C146" s="164">
        <v>34971</v>
      </c>
      <c r="D146" s="100"/>
      <c r="E146" s="100"/>
      <c r="F146" s="4"/>
      <c r="G146" s="4"/>
      <c r="H146" s="4"/>
      <c r="I146" s="4"/>
      <c r="J146" s="4"/>
      <c r="K146" s="138">
        <v>33289</v>
      </c>
      <c r="L146" s="4"/>
      <c r="M146" s="4"/>
      <c r="N146" s="4"/>
      <c r="O146" s="4"/>
      <c r="P146" s="4"/>
      <c r="Q146" s="4"/>
      <c r="R146" s="204">
        <f>MIN(D146:Q146)</f>
        <v>33289</v>
      </c>
      <c r="T146" s="167"/>
    </row>
    <row r="147" spans="1:20" ht="29.25" customHeight="1">
      <c r="A147" s="45" t="s">
        <v>227</v>
      </c>
      <c r="B147" s="154" t="s">
        <v>228</v>
      </c>
      <c r="C147" s="164">
        <v>22829</v>
      </c>
      <c r="D147" s="100"/>
      <c r="E147" s="100"/>
      <c r="F147" s="4"/>
      <c r="G147" s="4"/>
      <c r="H147" s="4"/>
      <c r="I147" s="4"/>
      <c r="J147" s="4"/>
      <c r="K147" s="138">
        <v>22195</v>
      </c>
      <c r="L147" s="4"/>
      <c r="M147" s="4"/>
      <c r="N147" s="4"/>
      <c r="O147" s="4"/>
      <c r="P147" s="4">
        <v>22725</v>
      </c>
      <c r="Q147" s="4"/>
      <c r="R147" s="204">
        <f>MIN(D147:Q147)</f>
        <v>22195</v>
      </c>
      <c r="T147" s="167"/>
    </row>
    <row r="148" spans="1:20" ht="29.25" customHeight="1">
      <c r="A148" s="45" t="s">
        <v>229</v>
      </c>
      <c r="B148" s="154" t="s">
        <v>230</v>
      </c>
      <c r="C148" s="164">
        <v>25188</v>
      </c>
      <c r="D148" s="100"/>
      <c r="E148" s="100"/>
      <c r="F148" s="4"/>
      <c r="G148" s="4"/>
      <c r="H148" s="4"/>
      <c r="I148" s="138">
        <v>21778</v>
      </c>
      <c r="J148" s="4"/>
      <c r="K148" s="4"/>
      <c r="L148" s="4"/>
      <c r="M148" s="4"/>
      <c r="N148" s="4"/>
      <c r="O148" s="4"/>
      <c r="P148" s="4">
        <v>22888</v>
      </c>
      <c r="Q148" s="4"/>
      <c r="R148" s="204">
        <f>MIN(D148:Q148)</f>
        <v>21778</v>
      </c>
      <c r="T148" s="167"/>
    </row>
    <row r="149" spans="1:20" ht="29.25" customHeight="1">
      <c r="A149" s="45" t="s">
        <v>231</v>
      </c>
      <c r="B149" s="154" t="s">
        <v>232</v>
      </c>
      <c r="C149" s="164">
        <v>14634</v>
      </c>
      <c r="D149" s="100"/>
      <c r="E149" s="100"/>
      <c r="F149" s="4"/>
      <c r="G149" s="4"/>
      <c r="H149" s="4"/>
      <c r="I149" s="138"/>
      <c r="J149" s="4"/>
      <c r="K149" s="138">
        <v>13218</v>
      </c>
      <c r="L149" s="4"/>
      <c r="M149" s="4"/>
      <c r="N149" s="4"/>
      <c r="O149" s="4"/>
      <c r="P149" s="4">
        <v>13374</v>
      </c>
      <c r="Q149" s="4"/>
      <c r="R149" s="204">
        <f>MIN(D149:Q149)</f>
        <v>13218</v>
      </c>
      <c r="T149" s="167"/>
    </row>
    <row r="150" spans="1:19" ht="29.25" customHeight="1">
      <c r="A150" s="45"/>
      <c r="B150" s="154"/>
      <c r="C150" s="164"/>
      <c r="D150" s="100"/>
      <c r="E150" s="100"/>
      <c r="F150" s="4"/>
      <c r="G150" s="4"/>
      <c r="H150" s="4"/>
      <c r="I150" s="4"/>
      <c r="J150" s="4"/>
      <c r="K150" s="138"/>
      <c r="L150" s="4"/>
      <c r="M150" s="4"/>
      <c r="N150" s="4"/>
      <c r="O150" s="4"/>
      <c r="P150" s="4"/>
      <c r="Q150" s="4"/>
      <c r="R150" s="204"/>
      <c r="S150" s="120"/>
    </row>
    <row r="151" spans="1:18" ht="29.25" customHeight="1">
      <c r="A151" s="45"/>
      <c r="B151" s="148" t="s">
        <v>43</v>
      </c>
      <c r="C151" s="164"/>
      <c r="D151" s="100"/>
      <c r="E151" s="10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64"/>
    </row>
    <row r="152" spans="1:20" ht="29.25" customHeight="1">
      <c r="A152" s="45" t="s">
        <v>239</v>
      </c>
      <c r="B152" s="153" t="s">
        <v>240</v>
      </c>
      <c r="C152" s="164">
        <v>27356</v>
      </c>
      <c r="D152" s="100"/>
      <c r="E152" s="100"/>
      <c r="F152" s="4"/>
      <c r="G152" s="4"/>
      <c r="H152" s="4"/>
      <c r="I152" s="138">
        <v>35637</v>
      </c>
      <c r="J152" s="4"/>
      <c r="K152" s="4"/>
      <c r="L152" s="4"/>
      <c r="M152" s="4">
        <v>40413</v>
      </c>
      <c r="N152" s="4"/>
      <c r="O152" s="4"/>
      <c r="P152" s="4">
        <v>38338</v>
      </c>
      <c r="Q152" s="4"/>
      <c r="R152" s="204">
        <f>MIN(D152:Q152)</f>
        <v>35637</v>
      </c>
      <c r="T152" s="167"/>
    </row>
    <row r="153" spans="1:18" ht="29.25" customHeight="1">
      <c r="A153" s="45" t="s">
        <v>244</v>
      </c>
      <c r="B153" s="153" t="s">
        <v>245</v>
      </c>
      <c r="C153" s="164"/>
      <c r="D153" s="100"/>
      <c r="E153" s="100"/>
      <c r="F153" s="4"/>
      <c r="G153" s="4"/>
      <c r="H153" s="4"/>
      <c r="I153" s="4">
        <v>35870</v>
      </c>
      <c r="J153" s="4"/>
      <c r="K153" s="4"/>
      <c r="L153" s="4"/>
      <c r="M153" s="4">
        <v>40794</v>
      </c>
      <c r="N153" s="4"/>
      <c r="O153" s="4"/>
      <c r="P153" s="4">
        <v>38457</v>
      </c>
      <c r="Q153" s="4"/>
      <c r="R153" s="204"/>
    </row>
    <row r="154" spans="1:20" ht="29.25" customHeight="1">
      <c r="A154" s="45" t="s">
        <v>233</v>
      </c>
      <c r="B154" s="154" t="s">
        <v>234</v>
      </c>
      <c r="C154" s="164">
        <v>13165</v>
      </c>
      <c r="D154" s="100"/>
      <c r="E154" s="100"/>
      <c r="F154" s="4"/>
      <c r="G154" s="4"/>
      <c r="H154" s="4"/>
      <c r="I154" s="138">
        <v>16198</v>
      </c>
      <c r="J154" s="4"/>
      <c r="K154" s="4"/>
      <c r="L154" s="4"/>
      <c r="M154" s="4"/>
      <c r="N154" s="4"/>
      <c r="O154" s="4"/>
      <c r="P154" s="4">
        <v>18019</v>
      </c>
      <c r="Q154" s="4"/>
      <c r="R154" s="204">
        <f>MIN(D154:Q154)</f>
        <v>16198</v>
      </c>
      <c r="T154" s="167"/>
    </row>
    <row r="155" spans="1:20" ht="29.25" customHeight="1">
      <c r="A155" s="45" t="s">
        <v>235</v>
      </c>
      <c r="B155" s="154" t="s">
        <v>236</v>
      </c>
      <c r="C155" s="164">
        <v>13216</v>
      </c>
      <c r="D155" s="100"/>
      <c r="E155" s="100"/>
      <c r="F155" s="4"/>
      <c r="G155" s="4"/>
      <c r="H155" s="4"/>
      <c r="I155" s="138">
        <v>17309</v>
      </c>
      <c r="J155" s="4"/>
      <c r="K155" s="4"/>
      <c r="L155" s="4"/>
      <c r="M155" s="4"/>
      <c r="N155" s="4"/>
      <c r="O155" s="4"/>
      <c r="P155" s="4">
        <v>18854</v>
      </c>
      <c r="Q155" s="4"/>
      <c r="R155" s="204">
        <f>MIN(D155:Q155)</f>
        <v>17309</v>
      </c>
      <c r="T155" s="167"/>
    </row>
    <row r="156" spans="1:20" ht="29.25" customHeight="1">
      <c r="A156" s="45" t="s">
        <v>241</v>
      </c>
      <c r="B156" s="154" t="s">
        <v>242</v>
      </c>
      <c r="C156" s="164">
        <v>21149</v>
      </c>
      <c r="D156" s="100"/>
      <c r="E156" s="100"/>
      <c r="F156" s="4"/>
      <c r="G156" s="4"/>
      <c r="H156" s="4"/>
      <c r="I156" s="4">
        <v>29390</v>
      </c>
      <c r="J156" s="4"/>
      <c r="K156" s="4"/>
      <c r="L156" s="4"/>
      <c r="M156" s="4"/>
      <c r="N156" s="4"/>
      <c r="O156" s="4"/>
      <c r="P156" s="138">
        <v>27490</v>
      </c>
      <c r="Q156" s="4"/>
      <c r="R156" s="204">
        <f>MIN(D156:Q156)</f>
        <v>27490</v>
      </c>
      <c r="T156" s="167"/>
    </row>
    <row r="157" spans="1:20" ht="29.25" customHeight="1">
      <c r="A157" s="45" t="s">
        <v>237</v>
      </c>
      <c r="B157" s="154" t="s">
        <v>238</v>
      </c>
      <c r="C157" s="164">
        <v>7813</v>
      </c>
      <c r="D157" s="100"/>
      <c r="E157" s="100"/>
      <c r="F157" s="4"/>
      <c r="G157" s="4"/>
      <c r="H157" s="4"/>
      <c r="I157" s="138">
        <v>10482</v>
      </c>
      <c r="J157" s="4"/>
      <c r="K157" s="4"/>
      <c r="L157" s="4"/>
      <c r="M157" s="4"/>
      <c r="N157" s="4"/>
      <c r="O157" s="4"/>
      <c r="P157" s="4">
        <v>11673</v>
      </c>
      <c r="Q157" s="4"/>
      <c r="R157" s="204">
        <f>MIN(D157:Q157)</f>
        <v>10482</v>
      </c>
      <c r="T157" s="167"/>
    </row>
    <row r="158" spans="1:20" ht="29.25" customHeight="1">
      <c r="A158" s="45" t="s">
        <v>13</v>
      </c>
      <c r="B158" s="154" t="s">
        <v>243</v>
      </c>
      <c r="C158" s="164">
        <v>9360</v>
      </c>
      <c r="D158" s="100"/>
      <c r="E158" s="100"/>
      <c r="F158" s="4"/>
      <c r="G158" s="4"/>
      <c r="H158" s="4"/>
      <c r="I158" s="4">
        <v>17830</v>
      </c>
      <c r="J158" s="4"/>
      <c r="K158" s="4"/>
      <c r="L158" s="4"/>
      <c r="M158" s="4"/>
      <c r="N158" s="4"/>
      <c r="O158" s="4"/>
      <c r="P158" s="138">
        <v>15316</v>
      </c>
      <c r="Q158" s="4"/>
      <c r="R158" s="204">
        <f>MIN(D158:Q158)</f>
        <v>15316</v>
      </c>
      <c r="T158" s="167"/>
    </row>
    <row r="159" spans="1:19" ht="29.25" customHeight="1">
      <c r="A159" s="45"/>
      <c r="B159" s="154"/>
      <c r="C159" s="164"/>
      <c r="D159" s="100"/>
      <c r="E159" s="10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6"/>
      <c r="S159" s="120"/>
    </row>
    <row r="160" spans="1:18" ht="29.25" customHeight="1">
      <c r="A160" s="45"/>
      <c r="B160" s="148" t="s">
        <v>44</v>
      </c>
      <c r="C160" s="164"/>
      <c r="D160" s="100"/>
      <c r="E160" s="10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64"/>
    </row>
    <row r="161" spans="1:20" ht="29.25" customHeight="1">
      <c r="A161" s="45" t="s">
        <v>246</v>
      </c>
      <c r="B161" s="153" t="s">
        <v>247</v>
      </c>
      <c r="C161" s="164">
        <v>16580</v>
      </c>
      <c r="D161" s="100"/>
      <c r="E161" s="100"/>
      <c r="F161" s="4"/>
      <c r="G161" s="4"/>
      <c r="H161" s="4"/>
      <c r="I161" s="138">
        <v>18387</v>
      </c>
      <c r="J161" s="4"/>
      <c r="K161" s="4"/>
      <c r="L161" s="4"/>
      <c r="M161" s="4"/>
      <c r="N161" s="4"/>
      <c r="O161" s="4"/>
      <c r="P161" s="4">
        <v>20057</v>
      </c>
      <c r="Q161" s="4"/>
      <c r="R161" s="204">
        <f>MIN(D161:Q161)</f>
        <v>18387</v>
      </c>
      <c r="T161" s="167"/>
    </row>
    <row r="162" spans="1:20" ht="29.25" customHeight="1">
      <c r="A162" s="45" t="s">
        <v>248</v>
      </c>
      <c r="B162" s="154" t="s">
        <v>249</v>
      </c>
      <c r="C162" s="164">
        <v>22077</v>
      </c>
      <c r="D162" s="100"/>
      <c r="E162" s="100"/>
      <c r="F162" s="4"/>
      <c r="G162" s="4"/>
      <c r="H162" s="4"/>
      <c r="I162" s="138">
        <v>29578</v>
      </c>
      <c r="J162" s="4"/>
      <c r="K162" s="4"/>
      <c r="L162" s="4"/>
      <c r="M162" s="4"/>
      <c r="N162" s="4"/>
      <c r="O162" s="4"/>
      <c r="P162" s="4">
        <v>33393</v>
      </c>
      <c r="Q162" s="34"/>
      <c r="R162" s="204">
        <f>MIN(D162:Q162)</f>
        <v>29578</v>
      </c>
      <c r="T162" s="167"/>
    </row>
    <row r="163" spans="1:20" ht="29.25" customHeight="1">
      <c r="A163" s="58" t="s">
        <v>250</v>
      </c>
      <c r="B163" s="151" t="s">
        <v>252</v>
      </c>
      <c r="C163" s="158">
        <v>26658</v>
      </c>
      <c r="D163" s="101"/>
      <c r="E163" s="101"/>
      <c r="F163" s="59"/>
      <c r="G163" s="59"/>
      <c r="H163" s="59"/>
      <c r="I163" s="139">
        <v>32896</v>
      </c>
      <c r="J163" s="59"/>
      <c r="K163" s="59"/>
      <c r="L163" s="59"/>
      <c r="M163" s="59"/>
      <c r="N163" s="59"/>
      <c r="O163" s="59"/>
      <c r="P163" s="59">
        <v>34889</v>
      </c>
      <c r="Q163" s="60"/>
      <c r="R163" s="204">
        <f>MIN(D163:Q163)</f>
        <v>32896</v>
      </c>
      <c r="T163" s="167"/>
    </row>
    <row r="164" spans="1:20" ht="29.25" customHeight="1" thickBot="1">
      <c r="A164" s="58" t="s">
        <v>251</v>
      </c>
      <c r="B164" s="151" t="s">
        <v>253</v>
      </c>
      <c r="C164" s="158">
        <v>0</v>
      </c>
      <c r="D164" s="101"/>
      <c r="E164" s="101"/>
      <c r="F164" s="59"/>
      <c r="G164" s="59"/>
      <c r="H164" s="59"/>
      <c r="I164" s="139">
        <v>35957</v>
      </c>
      <c r="J164" s="59"/>
      <c r="K164" s="59"/>
      <c r="L164" s="59"/>
      <c r="M164" s="59"/>
      <c r="N164" s="59"/>
      <c r="O164" s="59"/>
      <c r="P164" s="59">
        <v>49972</v>
      </c>
      <c r="Q164" s="60"/>
      <c r="R164" s="205">
        <f>MIN(D164:Q164)</f>
        <v>35957</v>
      </c>
      <c r="T164" s="167"/>
    </row>
    <row r="165" spans="1:19" ht="25.5" customHeight="1" thickBot="1">
      <c r="A165" s="61"/>
      <c r="B165" s="62"/>
      <c r="C165" s="166">
        <f>SUM(C138:C164)</f>
        <v>360791</v>
      </c>
      <c r="D165" s="63"/>
      <c r="E165" s="63">
        <v>0</v>
      </c>
      <c r="F165" s="63"/>
      <c r="G165" s="63"/>
      <c r="H165" s="63"/>
      <c r="I165" s="63">
        <f>SUM(I161:I164,I157,I154:I155,I152,I148,I141:I142,I138)</f>
        <v>312003</v>
      </c>
      <c r="J165" s="63"/>
      <c r="K165" s="63">
        <f>SUM(K149,K146:K147,K144)</f>
        <v>91303</v>
      </c>
      <c r="L165" s="63"/>
      <c r="M165" s="63">
        <v>0</v>
      </c>
      <c r="N165" s="63"/>
      <c r="O165" s="63"/>
      <c r="P165" s="63">
        <f>SUM(P158,P156)</f>
        <v>42806</v>
      </c>
      <c r="Q165" s="63"/>
      <c r="R165" s="206">
        <f>SUM(R138:R164)</f>
        <v>446112</v>
      </c>
      <c r="S165" s="120"/>
    </row>
    <row r="166" spans="4:18" ht="18.75" thickTop="1">
      <c r="D166" s="90"/>
      <c r="E166" s="90">
        <f>E165/$R165</f>
        <v>0</v>
      </c>
      <c r="I166" s="90">
        <f>I165/$R165</f>
        <v>0.6993826662362814</v>
      </c>
      <c r="J166" s="13"/>
      <c r="K166" s="90">
        <f>K165/$R165</f>
        <v>0.20466385123018435</v>
      </c>
      <c r="L166" s="13"/>
      <c r="M166" s="90">
        <f>M165/$R165</f>
        <v>0</v>
      </c>
      <c r="N166" s="90"/>
      <c r="O166" s="13"/>
      <c r="P166" s="90">
        <f>P165/$R165</f>
        <v>0.09595348253353418</v>
      </c>
      <c r="Q166" s="13"/>
      <c r="R166" s="90">
        <f>SUM(D166:Q166)</f>
        <v>1</v>
      </c>
    </row>
    <row r="167" spans="4:18" ht="18.75">
      <c r="D167" s="124" t="s">
        <v>255</v>
      </c>
      <c r="E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4:18" ht="18">
      <c r="D168" s="13"/>
      <c r="E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4:18" ht="18">
      <c r="D169" s="13"/>
      <c r="E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4:18" ht="18">
      <c r="D170" s="13"/>
      <c r="E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4:18" ht="18">
      <c r="D171" s="13"/>
      <c r="E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4:18" ht="18">
      <c r="D172" s="13"/>
      <c r="E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4:18" ht="18">
      <c r="D173" s="13"/>
      <c r="E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4:18" ht="18">
      <c r="D174" s="13"/>
      <c r="E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4:18" ht="18">
      <c r="D175" s="13"/>
      <c r="E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4:18" ht="18">
      <c r="D176" s="13"/>
      <c r="E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4:18" ht="18">
      <c r="D177" s="13"/>
      <c r="E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4:18" ht="18">
      <c r="D178" s="13"/>
      <c r="E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4:18" ht="18">
      <c r="D179" s="13"/>
      <c r="E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4:18" ht="18">
      <c r="D180" s="13"/>
      <c r="E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4:18" ht="18">
      <c r="D181" s="13"/>
      <c r="E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4:18" ht="18">
      <c r="D182" s="13"/>
      <c r="E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4:18" ht="18">
      <c r="D183" s="13"/>
      <c r="E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4:18" ht="18">
      <c r="D184" s="13"/>
      <c r="E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4:18" ht="18">
      <c r="D185" s="13"/>
      <c r="E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4:18" ht="18">
      <c r="D186" s="13"/>
      <c r="E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4:18" ht="18">
      <c r="D187" s="13"/>
      <c r="E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4:18" ht="18">
      <c r="D188" s="13"/>
      <c r="E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4:18" ht="18">
      <c r="D189" s="13"/>
      <c r="E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4:18" ht="18">
      <c r="D190" s="13"/>
      <c r="E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4:18" ht="18">
      <c r="D191" s="13"/>
      <c r="E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4:18" ht="18">
      <c r="D192" s="13"/>
      <c r="E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4:18" ht="18">
      <c r="D193" s="13"/>
      <c r="E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4:18" ht="18">
      <c r="D194" s="13"/>
      <c r="E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4:18" ht="18">
      <c r="D195" s="13"/>
      <c r="E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4:18" ht="18">
      <c r="D196" s="13"/>
      <c r="E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4:18" ht="18">
      <c r="D197" s="13"/>
      <c r="E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4:18" ht="18">
      <c r="D198" s="13"/>
      <c r="E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4:18" ht="18">
      <c r="D199" s="13"/>
      <c r="E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4:18" ht="18">
      <c r="D200" s="13"/>
      <c r="E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4:18" ht="18">
      <c r="D201" s="13"/>
      <c r="E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4:18" ht="18">
      <c r="D202" s="13"/>
      <c r="E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4:18" ht="18">
      <c r="D203" s="13"/>
      <c r="E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4:18" ht="18">
      <c r="D204" s="13"/>
      <c r="E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4:18" ht="18">
      <c r="D205" s="13"/>
      <c r="E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4:18" ht="18">
      <c r="D206" s="13"/>
      <c r="E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4:18" ht="18">
      <c r="D207" s="13"/>
      <c r="E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4:18" ht="18">
      <c r="D208" s="13"/>
      <c r="E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4:18" ht="18">
      <c r="D209" s="13"/>
      <c r="E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4:18" ht="18">
      <c r="D210" s="13"/>
      <c r="E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4:18" ht="18">
      <c r="D211" s="13"/>
      <c r="E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4:18" ht="18">
      <c r="D212" s="13"/>
      <c r="E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4:18" ht="18">
      <c r="D213" s="13"/>
      <c r="E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4:18" ht="18">
      <c r="D214" s="13"/>
      <c r="E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4:18" ht="18">
      <c r="D215" s="13"/>
      <c r="E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4:18" ht="18">
      <c r="D216" s="13"/>
      <c r="E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4:18" ht="18">
      <c r="D217" s="13"/>
      <c r="E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4:18" ht="18">
      <c r="D218" s="13"/>
      <c r="E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4:18" ht="18">
      <c r="D219" s="13"/>
      <c r="E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4:18" ht="18">
      <c r="D220" s="13"/>
      <c r="E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4:18" ht="18">
      <c r="D221" s="13"/>
      <c r="E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4:18" ht="18">
      <c r="D222" s="13"/>
      <c r="E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4:18" ht="18">
      <c r="D223" s="13"/>
      <c r="E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4:18" ht="18">
      <c r="D224" s="13"/>
      <c r="E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4:18" ht="18">
      <c r="D225" s="13"/>
      <c r="E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4:18" ht="18">
      <c r="D226" s="13"/>
      <c r="E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4:18" ht="18">
      <c r="D227" s="13"/>
      <c r="E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4:18" ht="18">
      <c r="D228" s="13"/>
      <c r="E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4:18" ht="18">
      <c r="D229" s="13"/>
      <c r="E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4:18" ht="18">
      <c r="D230" s="13"/>
      <c r="E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4:18" ht="18">
      <c r="D231" s="13"/>
      <c r="E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4:18" ht="18">
      <c r="D232" s="13"/>
      <c r="E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4:18" ht="18">
      <c r="D233" s="13"/>
      <c r="E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4:18" ht="18">
      <c r="D234" s="13"/>
      <c r="E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4:18" ht="18">
      <c r="D235" s="13"/>
      <c r="E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4:18" ht="18">
      <c r="D236" s="13"/>
      <c r="E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4:18" ht="18">
      <c r="D237" s="13"/>
      <c r="E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4:18" ht="18">
      <c r="D238" s="13"/>
      <c r="E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4:18" ht="18">
      <c r="D239" s="13"/>
      <c r="E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4:18" ht="18">
      <c r="D240" s="13"/>
      <c r="E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4:18" ht="18">
      <c r="D241" s="13"/>
      <c r="E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4:18" ht="18">
      <c r="D242" s="13"/>
      <c r="E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4:18" ht="18">
      <c r="D243" s="13"/>
      <c r="E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4:18" ht="18">
      <c r="D244" s="13"/>
      <c r="E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4:18" ht="18">
      <c r="D245" s="13"/>
      <c r="E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4:18" ht="18">
      <c r="D246" s="13"/>
      <c r="E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4:18" ht="18">
      <c r="D247" s="13"/>
      <c r="E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4:18" ht="18">
      <c r="D248" s="13"/>
      <c r="E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4:18" ht="18">
      <c r="D249" s="13"/>
      <c r="E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4:18" ht="18">
      <c r="D250" s="13"/>
      <c r="E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4:18" ht="18">
      <c r="D251" s="13"/>
      <c r="E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4:18" ht="18">
      <c r="D252" s="13"/>
      <c r="E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4:18" ht="18">
      <c r="D253" s="13"/>
      <c r="E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4:18" ht="18">
      <c r="D254" s="13"/>
      <c r="E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4:18" ht="18">
      <c r="D255" s="13"/>
      <c r="E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4:18" ht="18">
      <c r="D256" s="13"/>
      <c r="E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4:18" ht="18">
      <c r="D257" s="13"/>
      <c r="E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4:18" ht="18">
      <c r="D258" s="13"/>
      <c r="E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4:18" ht="18">
      <c r="D259" s="13"/>
      <c r="E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4:18" ht="18">
      <c r="D260" s="13"/>
      <c r="E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4:18" ht="18">
      <c r="D261" s="13"/>
      <c r="E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4:18" ht="18">
      <c r="D262" s="13"/>
      <c r="E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4:18" ht="18">
      <c r="D263" s="13"/>
      <c r="E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4:18" ht="18">
      <c r="D264" s="13"/>
      <c r="E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4:18" ht="18">
      <c r="D265" s="13"/>
      <c r="E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4:18" ht="18">
      <c r="D266" s="13"/>
      <c r="E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4:18" ht="18">
      <c r="D267" s="13"/>
      <c r="E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4:18" ht="18">
      <c r="D268" s="13"/>
      <c r="E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4:18" ht="18">
      <c r="D269" s="13"/>
      <c r="E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4:18" ht="18">
      <c r="D270" s="13"/>
      <c r="E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4:18" ht="18">
      <c r="D271" s="13"/>
      <c r="E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4:18" ht="18">
      <c r="D272" s="13"/>
      <c r="E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4:18" ht="18">
      <c r="D273" s="13"/>
      <c r="E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4:18" ht="18">
      <c r="D274" s="13"/>
      <c r="E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4:18" ht="18">
      <c r="D275" s="13"/>
      <c r="E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4:18" ht="18">
      <c r="D276" s="13"/>
      <c r="E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9:18" ht="18"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9:18" ht="18"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</sheetData>
  <sheetProtection/>
  <mergeCells count="9">
    <mergeCell ref="E15:Q15"/>
    <mergeCell ref="A15:B15"/>
    <mergeCell ref="A4:B4"/>
    <mergeCell ref="A1:B1"/>
    <mergeCell ref="A2:B2"/>
    <mergeCell ref="A16:A17"/>
    <mergeCell ref="B16:B17"/>
    <mergeCell ref="A5:A6"/>
    <mergeCell ref="B5:B6"/>
  </mergeCells>
  <printOptions/>
  <pageMargins left="0.3937007874015748" right="0" top="0.5905511811023623" bottom="0.5905511811023623" header="0.5118110236220472" footer="0.5118110236220472"/>
  <pageSetup fitToHeight="4" fitToWidth="1" horizontalDpi="600" verticalDpi="600" orientation="landscape" paperSize="8" scale="48" r:id="rId1"/>
  <headerFooter alignWithMargins="0">
    <oddFooter>&amp;LO:\\&amp;F&amp;R2011 EVESUN</oddFooter>
  </headerFooter>
  <ignoredErrors>
    <ignoredError sqref="R25 R18 R20:R23 R161:R162 R152 R154:R155 R146:R149 R138 R130 R128 R47:R52 R39:R45 R125:R127 R111:R115 R120:R122 R84:R87 R78:R81 R71:R75 R64:R68 R56:R61 R105:R108 R93:R102 R142 R132:R133 R123 R118 R34 R36:R37 R156:R158 R163:R164 R26:R33 R165:R247 R159:R160 R38 R35 R119 R124 R134:R137 R143:R145 R103:R104 R109:R110 R62:R63 R69:R70 R76:R77 R82:R83 R88:R92 R116:R117 R129 R46 R53:R55 R131 R139:R141 R150:R151 R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Torgrim Dahl</dc:creator>
  <cp:keywords/>
  <dc:description/>
  <cp:lastModifiedBy>Sund Even K.</cp:lastModifiedBy>
  <cp:lastPrinted>2011-03-15T08:28:15Z</cp:lastPrinted>
  <dcterms:created xsi:type="dcterms:W3CDTF">2003-02-27T08:50:13Z</dcterms:created>
  <dcterms:modified xsi:type="dcterms:W3CDTF">2012-06-08T14:03:12Z</dcterms:modified>
  <cp:category/>
  <cp:version/>
  <cp:contentType/>
  <cp:contentStatus/>
</cp:coreProperties>
</file>