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895" activeTab="0"/>
  </bookViews>
  <sheets>
    <sheet name="Oversikt" sheetId="1" r:id="rId1"/>
    <sheet name="Ark1" sheetId="2" r:id="rId2"/>
    <sheet name="Ark2" sheetId="3" r:id="rId3"/>
    <sheet name="Ark3" sheetId="4" r:id="rId4"/>
  </sheets>
  <definedNames>
    <definedName name="_xlnm.Print_Titles" localSheetId="0">'Oversikt'!$15:$17</definedName>
  </definedNames>
  <calcPr fullCalcOnLoad="1"/>
</workbook>
</file>

<file path=xl/sharedStrings.xml><?xml version="1.0" encoding="utf-8"?>
<sst xmlns="http://schemas.openxmlformats.org/spreadsheetml/2006/main" count="296" uniqueCount="270">
  <si>
    <t xml:space="preserve">Asfaltkontrakter 2011 - Hele landet </t>
  </si>
  <si>
    <t>Statens vegvesen Vegdirektoratet - oppdatert 03.05.2011</t>
  </si>
  <si>
    <t>Asfaltkontrakter 2011 landsoversikt</t>
  </si>
  <si>
    <t>Beskrivelse (navn)</t>
  </si>
  <si>
    <t>Agder Asfalt</t>
  </si>
  <si>
    <t>Asfalt sør</t>
  </si>
  <si>
    <t>Asfaltverket Mo</t>
  </si>
  <si>
    <t>Borg asfalt</t>
  </si>
  <si>
    <t>Br. Larsen</t>
  </si>
  <si>
    <t>Finsrud Asfalt</t>
  </si>
  <si>
    <t>Fyllingen Maskin</t>
  </si>
  <si>
    <t>Lemminkäinen</t>
  </si>
  <si>
    <t>Mesta</t>
  </si>
  <si>
    <t>NCC Roads</t>
  </si>
  <si>
    <t>Nordasfalt</t>
  </si>
  <si>
    <t>Oslo Vei</t>
  </si>
  <si>
    <t>Skanska Asfalt</t>
  </si>
  <si>
    <t>Peab</t>
  </si>
  <si>
    <t>Terje Hansen</t>
  </si>
  <si>
    <t>Veidekke Industri</t>
  </si>
  <si>
    <t>Velde Asfalt</t>
  </si>
  <si>
    <t>Svevia</t>
  </si>
  <si>
    <t>Sum kontrakter</t>
  </si>
  <si>
    <t>Region øst</t>
  </si>
  <si>
    <t>Region sør</t>
  </si>
  <si>
    <t>Region vest</t>
  </si>
  <si>
    <t>Region midt</t>
  </si>
  <si>
    <t>Region nord</t>
  </si>
  <si>
    <t>Hele landet</t>
  </si>
  <si>
    <t>Kontraktsnr.</t>
  </si>
  <si>
    <t>Lemminkaïnen</t>
  </si>
  <si>
    <t>Østfold</t>
  </si>
  <si>
    <t>1-01-2011-01</t>
  </si>
  <si>
    <t>Østfold, sporfylling</t>
  </si>
  <si>
    <t>1-01-2011-02</t>
  </si>
  <si>
    <t>Østfold, opprett og slitelag</t>
  </si>
  <si>
    <t>1-01-2011-03</t>
  </si>
  <si>
    <t>Østfold, opprett og EO</t>
  </si>
  <si>
    <t>1-01-2011-04</t>
  </si>
  <si>
    <t>Flatelapping</t>
  </si>
  <si>
    <t>Akershus</t>
  </si>
  <si>
    <t>1-02-2011-01</t>
  </si>
  <si>
    <t>Asfaltering av fv. i Asker &amp; Bærum</t>
  </si>
  <si>
    <t>1-02-2011-02</t>
  </si>
  <si>
    <t>1-02-2011-03</t>
  </si>
  <si>
    <t>Asfaltering av Fv og G/S-veier i Follo</t>
  </si>
  <si>
    <t>1-02-2011-04</t>
  </si>
  <si>
    <t>1-02-2011-05</t>
  </si>
  <si>
    <t>Romerike E6 og RV35</t>
  </si>
  <si>
    <t>1-02-2011-06</t>
  </si>
  <si>
    <t>Romerike, Nedre</t>
  </si>
  <si>
    <t>1-02-2011-07</t>
  </si>
  <si>
    <t>Romerike, Øvre</t>
  </si>
  <si>
    <t>1-02-2011-08</t>
  </si>
  <si>
    <t>Romerike, Midt</t>
  </si>
  <si>
    <t>1-02-2011-09</t>
  </si>
  <si>
    <t>Asfaltering av Fv. I Aurskog Høland.</t>
  </si>
  <si>
    <t>1-02-2011-10</t>
  </si>
  <si>
    <t>Aurskog-Høland, forsterkning</t>
  </si>
  <si>
    <t>Oslo</t>
  </si>
  <si>
    <t>1-03-2011-01</t>
  </si>
  <si>
    <t>Asfaltering av riksveier i Oslo</t>
  </si>
  <si>
    <t>Hedmark</t>
  </si>
  <si>
    <t>1-04-2011-01</t>
  </si>
  <si>
    <t>Engerdal - skumgrus</t>
  </si>
  <si>
    <t>1-04-2011-02</t>
  </si>
  <si>
    <t>Nord-Østerdal</t>
  </si>
  <si>
    <t>1-04-2011-03</t>
  </si>
  <si>
    <t>Midt-Østerdal</t>
  </si>
  <si>
    <t>1-04-2011-04</t>
  </si>
  <si>
    <t>Sør-Østerdal</t>
  </si>
  <si>
    <t>1-04-2011-05</t>
  </si>
  <si>
    <t>Glåmdal</t>
  </si>
  <si>
    <t>1-04-2011-06</t>
  </si>
  <si>
    <t>Hedemarken</t>
  </si>
  <si>
    <t>1-04-2011-07</t>
  </si>
  <si>
    <t>Rv3 Atna-Alvdal (2 års kontrakt)</t>
  </si>
  <si>
    <t>1-04-2011-08</t>
  </si>
  <si>
    <t>Eo</t>
  </si>
  <si>
    <t>Oppland</t>
  </si>
  <si>
    <t>1-05-2011-01</t>
  </si>
  <si>
    <t>Sør-Gudbrandsdal og Ringsaker</t>
  </si>
  <si>
    <t>1-05-2011-02</t>
  </si>
  <si>
    <t>Nord-Gudbrandsdal</t>
  </si>
  <si>
    <t>1-05-2011-03</t>
  </si>
  <si>
    <t>Overflatebehandling Gudbrandsdalen</t>
  </si>
  <si>
    <t>1-05-2011-04</t>
  </si>
  <si>
    <t>Valdres</t>
  </si>
  <si>
    <t>1-05-2011-05</t>
  </si>
  <si>
    <t>Gjøvik/Land/Toten</t>
  </si>
  <si>
    <t>1-05-2011-06</t>
  </si>
  <si>
    <t>Hadeland</t>
  </si>
  <si>
    <t>1-05-2011-07</t>
  </si>
  <si>
    <t>Sum region øst</t>
  </si>
  <si>
    <t>Buskerud</t>
  </si>
  <si>
    <t>2-06-2011-01</t>
  </si>
  <si>
    <t>Røyken, Hurum, Lier, Drammen  og Nedre Eiker (Rv/Fv)</t>
  </si>
  <si>
    <t>2-06-2011-02</t>
  </si>
  <si>
    <t>Øvre Eiker, Modum og Sigdal Rv/Fv)</t>
  </si>
  <si>
    <t>2-06-2011-03</t>
  </si>
  <si>
    <t>Kongsberg, Flesberg, Rollag og Nore og Uvdal (Rv/Fv)</t>
  </si>
  <si>
    <t>2-06-2011-04</t>
  </si>
  <si>
    <t>Hole, Ringerike og Krødsherad (Rv/Fv)</t>
  </si>
  <si>
    <t>2-06-2011-05</t>
  </si>
  <si>
    <t>Flå, Nes, Gol, Hemsedal, Ål og Hol (Rv/Fv)</t>
  </si>
  <si>
    <t>2-06-2011-06</t>
  </si>
  <si>
    <t>Røyken, Hurum, Lier, Drammen, Øvre Eiker og Flesberg (Rv/Fv)</t>
  </si>
  <si>
    <t>2-06-2011-07</t>
  </si>
  <si>
    <t>Hurum (fv 281 og fv299)</t>
  </si>
  <si>
    <t>Vestfold</t>
  </si>
  <si>
    <t>2-07-2011-01</t>
  </si>
  <si>
    <t>Svelvik (Fv)</t>
  </si>
  <si>
    <t>2-07-2011-02</t>
  </si>
  <si>
    <t>Sande, Holmestrand, Re, Horten og Hof (Rv/Fv)</t>
  </si>
  <si>
    <t>2-07-2011-03</t>
  </si>
  <si>
    <t>Re, Horten, Tønsberg, Nøtterøy og Tjøme (Fv)</t>
  </si>
  <si>
    <t>2-07-2011-04</t>
  </si>
  <si>
    <t>Re, Andebu, Lardal, Larvik, Sandefjord, Stokke og Tønsberg (Fv)</t>
  </si>
  <si>
    <t>2-07-2011-05</t>
  </si>
  <si>
    <t>Larvik og Lardal (Rv/Fv)</t>
  </si>
  <si>
    <t>Telemark</t>
  </si>
  <si>
    <t>2-08-2011-01</t>
  </si>
  <si>
    <t>Notodden og Hjartdal (Rv/Fv)</t>
  </si>
  <si>
    <t>2-08-2011-02</t>
  </si>
  <si>
    <t>Bø , Sauherad og Seljord (Rv/Fv)</t>
  </si>
  <si>
    <t>2-08-2011-03</t>
  </si>
  <si>
    <t>Tinn (Fv)</t>
  </si>
  <si>
    <t>2-08-2011-04</t>
  </si>
  <si>
    <t>Porsgrunn, Bamble og Kragerø (Rv/Fv)</t>
  </si>
  <si>
    <t>2-08-2011-05</t>
  </si>
  <si>
    <t>Skien, Siljan, Nome og Drangedal (Rv/Fv)</t>
  </si>
  <si>
    <t>Aust-Agder</t>
  </si>
  <si>
    <t>2-09-2011-01</t>
  </si>
  <si>
    <t>Gjerstad, Risør, Tvedestrand, Vegårshei, Åmli, 
Birkenes, Froland, Arendal og Grimstad (Rv/Fv)</t>
  </si>
  <si>
    <t>2-09-2011-02</t>
  </si>
  <si>
    <t>Birkenes, Lillesand og Grimstad (Rv/Fv )</t>
  </si>
  <si>
    <t>2-09-2011-03</t>
  </si>
  <si>
    <t>Bygland, Evje og Hornnes (Rv/Fv)</t>
  </si>
  <si>
    <t>Vest-Agder</t>
  </si>
  <si>
    <t>2-10-2011-01</t>
  </si>
  <si>
    <t>Kristiansandsområdet (Rv/Fv)</t>
  </si>
  <si>
    <t>2-10-2011-02</t>
  </si>
  <si>
    <t>Mandal - Lindesnesområdet (Rv/Fv)</t>
  </si>
  <si>
    <t>2-10-2011-03</t>
  </si>
  <si>
    <t>Songdalen - Vennesla- og Marnardalsområdet (Fv)</t>
  </si>
  <si>
    <t>2-10-2011-04</t>
  </si>
  <si>
    <t>Lyngdal - Hægebostadområdet (Fv)</t>
  </si>
  <si>
    <t>2-10-2011-05</t>
  </si>
  <si>
    <t>Kvinesdal-, Sirdal- og Flekkefjordsområdet (Rv/Fv)</t>
  </si>
  <si>
    <t>Sum region sør</t>
  </si>
  <si>
    <t>Rogaland</t>
  </si>
  <si>
    <t>3-11-2011-01</t>
  </si>
  <si>
    <t>Lund, Sokndal og Eigersund (Rv/Fv)</t>
  </si>
  <si>
    <t>3-11-2011-02</t>
  </si>
  <si>
    <t>Gjesdal, Bjerkreim, Hå, Klepp og Sandnes (Rv/Fv)</t>
  </si>
  <si>
    <t>3-11-2011-03</t>
  </si>
  <si>
    <t>Sandnes og Klepp (Rv/Fv)</t>
  </si>
  <si>
    <t>3-11-2011-04</t>
  </si>
  <si>
    <t>Sandnes, Stavanger, Rennesøy, Klepp, Sola og Randaberg (Rv/Fv)</t>
  </si>
  <si>
    <t>3-11-2011-05</t>
  </si>
  <si>
    <t>Hjelmeland, Forsand, Strand, Rennesøy og Finnøy (Rv/Fv)</t>
  </si>
  <si>
    <t>3-11-2011-06</t>
  </si>
  <si>
    <t>Haugesund og Karmøy (Rv/Fv)</t>
  </si>
  <si>
    <t>3-11-2011-07</t>
  </si>
  <si>
    <t>Tysvær (Rv/Fv)</t>
  </si>
  <si>
    <t>3-11-2011-08</t>
  </si>
  <si>
    <t>Suldal og Vindafjord (Rv/Fv)</t>
  </si>
  <si>
    <t>Hordaland</t>
  </si>
  <si>
    <t>3-12-2011-01</t>
  </si>
  <si>
    <t>Bergen (Rv/Fv)</t>
  </si>
  <si>
    <t>3-12-2011-02</t>
  </si>
  <si>
    <t>Bergen omegn (Rv/Fv)</t>
  </si>
  <si>
    <t>3-12-2011-03</t>
  </si>
  <si>
    <t>Voss/Hardanger (Rv/Fv)</t>
  </si>
  <si>
    <t>3-12-2011-04</t>
  </si>
  <si>
    <t>Sunnhordland (Rv/Fv)</t>
  </si>
  <si>
    <t>Sogn og Fjordane</t>
  </si>
  <si>
    <t>3-14-2011-01</t>
  </si>
  <si>
    <t xml:space="preserve"> Indre Sogn (Rv/Fv)</t>
  </si>
  <si>
    <t>3-14-2011-02</t>
  </si>
  <si>
    <t>Ytre Sogn (Rv/Fv)</t>
  </si>
  <si>
    <t>3-14-2011-03</t>
  </si>
  <si>
    <t>Ytre Sunnfjord (Rv/Fv)</t>
  </si>
  <si>
    <t>3-14-2011-04</t>
  </si>
  <si>
    <t>Indre Sunnfjord (Rv/Fv)</t>
  </si>
  <si>
    <t>3-14-2011-05</t>
  </si>
  <si>
    <t>Nordre Ytre Sunnfjord (Rv/Fv)</t>
  </si>
  <si>
    <t>3-14-2011-06</t>
  </si>
  <si>
    <t>Nordfjord (Rv/Fv)</t>
  </si>
  <si>
    <t>Sum region vest</t>
  </si>
  <si>
    <t>Møre og Romsdal</t>
  </si>
  <si>
    <t>4-15-2011-01</t>
  </si>
  <si>
    <t>Sunnmøre (Rv/Fv)</t>
  </si>
  <si>
    <t>4-15-2011-02</t>
  </si>
  <si>
    <t>Romsdal og Averøya (Rv/Fv)</t>
  </si>
  <si>
    <t>4-15-2011-03</t>
  </si>
  <si>
    <t>Nordmøre (Rv/Fv)</t>
  </si>
  <si>
    <t>4-15-2011-04</t>
  </si>
  <si>
    <t>Sør-Trøndelag</t>
  </si>
  <si>
    <t>4-16-2011-01</t>
  </si>
  <si>
    <t>Oppdal-Trondheim-Orkanger (Rv/Fv)</t>
  </si>
  <si>
    <t>4-16-2011-02</t>
  </si>
  <si>
    <t>Røros og omegn (Fv)</t>
  </si>
  <si>
    <t>4-16-2011-03</t>
  </si>
  <si>
    <t>Ytre (Rv/Fv)</t>
  </si>
  <si>
    <t>Nord-Trøndelag</t>
  </si>
  <si>
    <t>4-17-2011-01A</t>
  </si>
  <si>
    <t>Ytre Namdal (Rv/Fv)</t>
  </si>
  <si>
    <t>4-17-2011-02A</t>
  </si>
  <si>
    <t>Namdal (Fv)</t>
  </si>
  <si>
    <t>4-17-2011-03A</t>
  </si>
  <si>
    <t>Innherred (Rv/Fv)</t>
  </si>
  <si>
    <t>Sum region midt</t>
  </si>
  <si>
    <t>Nordland</t>
  </si>
  <si>
    <t>5-18-2011-01</t>
  </si>
  <si>
    <t>Helgeland nord (Rv/Fv)</t>
  </si>
  <si>
    <t>5-18-2011-02</t>
  </si>
  <si>
    <t>Helgeland Sør/kysten (Fv)</t>
  </si>
  <si>
    <t>5-18-2011-03</t>
  </si>
  <si>
    <t>Helgeland Nord Utbygging (Fv)</t>
  </si>
  <si>
    <t>5-18-2011-04</t>
  </si>
  <si>
    <t>Helgeland sør (Rv/Fv)</t>
  </si>
  <si>
    <t>5-18-2011-04-B</t>
  </si>
  <si>
    <t>5-18-2011-05</t>
  </si>
  <si>
    <t>Helgeland sør - utbygging (Fv)</t>
  </si>
  <si>
    <t>5-18-2011-06</t>
  </si>
  <si>
    <t>Dekkelegging kysten (Fv)</t>
  </si>
  <si>
    <t>5-18-2011-06-B</t>
  </si>
  <si>
    <t>5-18-2011-07</t>
  </si>
  <si>
    <t>Bodøområdet (Rv/Fv)</t>
  </si>
  <si>
    <t>5-18-2011-08</t>
  </si>
  <si>
    <t>Indre salten (Rv/Fv)</t>
  </si>
  <si>
    <t>5-18-2011-08-B</t>
  </si>
  <si>
    <t>5-18-2011-09</t>
  </si>
  <si>
    <t>Ofoten (Rv/Fv)</t>
  </si>
  <si>
    <t>5-18-2011-09-B</t>
  </si>
  <si>
    <t>5-18-2011-10</t>
  </si>
  <si>
    <t>Lofoten - Vesterålen (Rv/Fv)</t>
  </si>
  <si>
    <t>5-18-2011-10-B</t>
  </si>
  <si>
    <t>5-18-2011-11</t>
  </si>
  <si>
    <t>Vesterålen - Sør-Troms (Rv/Fv)</t>
  </si>
  <si>
    <t>Troms</t>
  </si>
  <si>
    <t>5-19-2011-01</t>
  </si>
  <si>
    <t>SØR TROMS - TJELDSUNDET (Rv/Fv)</t>
  </si>
  <si>
    <t>5-19-2011-02</t>
  </si>
  <si>
    <t>Midtre Troms (Fv)</t>
  </si>
  <si>
    <t>5-19-2011-03</t>
  </si>
  <si>
    <t>Sifjordbotn-Fåglakstadvåg (Fv)</t>
  </si>
  <si>
    <t>5-19-2011-04</t>
  </si>
  <si>
    <t>Midt - og Nord Troms (Rv/Fv)</t>
  </si>
  <si>
    <t>5-19-2011-06</t>
  </si>
  <si>
    <t>Nord Troms (Rv)</t>
  </si>
  <si>
    <t>5-19-2011-07</t>
  </si>
  <si>
    <t>Tromsø og Nord Troms (Rv/Fv)</t>
  </si>
  <si>
    <t>Finnmark</t>
  </si>
  <si>
    <t>5-20-2011-01</t>
  </si>
  <si>
    <t>Vest-Finnmark  (Rv)</t>
  </si>
  <si>
    <t>5-20-2011-02</t>
  </si>
  <si>
    <t>Vest-Finnmark (Fv)</t>
  </si>
  <si>
    <t>5-20-2011-03</t>
  </si>
  <si>
    <t>Øst-Finnmark</t>
  </si>
  <si>
    <t>Sum instilt tilbud</t>
  </si>
  <si>
    <t>Antall tonn *)</t>
  </si>
  <si>
    <t>Kontraktssummer (1000 kr) for entreprenører som vant konkurranser utlyst i 2011 **)</t>
  </si>
  <si>
    <t>Tilbudssummer (1000 kr) for entreprenører som deltok i anbudskonkurranse med tilbudsfrist 3., 8., 15. og 17. mars 2011 **)</t>
  </si>
  <si>
    <t>Funksjonskontrakt ***)</t>
  </si>
  <si>
    <t>Funksjonskontrakt  Ev136 Ålesund ***)</t>
  </si>
  <si>
    <t>**) Innstilt tilbud (laveste pris eller laveste årskostnad) er understreket.</t>
  </si>
  <si>
    <t>*) Antall tonn omfatter varmprodusert asfalt. Kontraktene omfatter også andre arbeider.</t>
  </si>
  <si>
    <r>
      <t xml:space="preserve">***) Funksjonskontrakt hvor entreprenørene gir sporgaranti. Tilbud med laveste </t>
    </r>
    <r>
      <rPr>
        <i/>
        <u val="single"/>
        <sz val="14"/>
        <rFont val="Arial"/>
        <family val="2"/>
      </rPr>
      <t>årskostnad</t>
    </r>
    <r>
      <rPr>
        <i/>
        <sz val="14"/>
        <rFont val="Arial"/>
        <family val="2"/>
      </rPr>
      <t xml:space="preserve"> velges. Oversikten viser tilbudssum, ikke beregnet årskostnad</t>
    </r>
  </si>
</sst>
</file>

<file path=xl/styles.xml><?xml version="1.0" encoding="utf-8"?>
<styleSheet xmlns="http://schemas.openxmlformats.org/spreadsheetml/2006/main">
  <numFmts count="3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0.0"/>
    <numFmt numFmtId="166" formatCode="[$-414]d\.\ mmmm\ yyyy"/>
    <numFmt numFmtId="167" formatCode="dd/mm/yyyy;@"/>
    <numFmt numFmtId="168" formatCode="&quot;Ja&quot;;&quot;Ja&quot;;&quot;Nei&quot;"/>
    <numFmt numFmtId="169" formatCode="&quot;Sann&quot;;&quot;Sann&quot;;&quot;Usann&quot;"/>
    <numFmt numFmtId="170" formatCode="&quot;På&quot;;&quot;På&quot;;&quot;Av&quot;"/>
    <numFmt numFmtId="171" formatCode="mmm/yyyy"/>
    <numFmt numFmtId="172" formatCode="_(* #,##0.0_);_(* \(#,##0.0\);_(* &quot;-&quot;??_);_(@_)"/>
    <numFmt numFmtId="173" formatCode="_(* #,##0_);_(* \(#,##0\);_(* &quot;-&quot;??_);_(@_)"/>
    <numFmt numFmtId="174" formatCode="0.0\ %"/>
    <numFmt numFmtId="175" formatCode="0.000"/>
    <numFmt numFmtId="176" formatCode="0.0000"/>
    <numFmt numFmtId="177" formatCode="[$-1010414]#\ ##0"/>
    <numFmt numFmtId="178" formatCode="[$-1010414]#\ ###\ ###\ ##0"/>
    <numFmt numFmtId="179" formatCode="&quot;kr&quot;\ #,##0;&quot;kr&quot;\ \-#,##0"/>
    <numFmt numFmtId="180" formatCode="&quot;kr&quot;\ #,##0;[Red]&quot;kr&quot;\ \-#,##0"/>
    <numFmt numFmtId="181" formatCode="&quot;kr&quot;\ #,##0.00;&quot;kr&quot;\ \-#,##0.00"/>
    <numFmt numFmtId="182" formatCode="&quot;kr&quot;\ #,##0.00;[Red]&quot;kr&quot;\ \-#,##0.00"/>
    <numFmt numFmtId="183" formatCode="_ &quot;kr&quot;\ * #,##0_ ;_ &quot;kr&quot;\ * \-#,##0_ ;_ &quot;kr&quot;\ * &quot;-&quot;_ ;_ @_ "/>
    <numFmt numFmtId="184" formatCode="_ * #,##0_ ;_ * \-#,##0_ ;_ * &quot;-&quot;_ ;_ @_ "/>
    <numFmt numFmtId="185" formatCode="_ &quot;kr&quot;\ * #,##0.00_ ;_ &quot;kr&quot;\ * \-#,##0.00_ ;_ &quot;kr&quot;\ * &quot;-&quot;??_ ;_ @_ "/>
    <numFmt numFmtId="186" formatCode="_ * #,##0.00_ ;_ * \-#,##0.00_ ;_ * &quot;-&quot;??_ ;_ @_ "/>
    <numFmt numFmtId="187" formatCode="##,###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#"/>
    <numFmt numFmtId="191" formatCode="0.000000"/>
    <numFmt numFmtId="192" formatCode="0.00000"/>
    <numFmt numFmtId="193" formatCode="0.00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medium"/>
      <top style="thick"/>
      <bottom style="thick"/>
    </border>
    <border>
      <left style="thin"/>
      <right style="medium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9" fillId="0" borderId="5" xfId="0" applyNumberFormat="1" applyFont="1" applyBorder="1" applyAlignment="1">
      <alignment horizontal="center" textRotation="90" wrapText="1"/>
    </xf>
    <xf numFmtId="3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left"/>
    </xf>
    <xf numFmtId="3" fontId="9" fillId="2" borderId="14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" fontId="8" fillId="0" borderId="17" xfId="0" applyNumberFormat="1" applyFont="1" applyBorder="1" applyAlignment="1">
      <alignment horizontal="left"/>
    </xf>
    <xf numFmtId="3" fontId="9" fillId="2" borderId="18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8" fillId="0" borderId="21" xfId="0" applyFont="1" applyBorder="1" applyAlignment="1">
      <alignment horizontal="left"/>
    </xf>
    <xf numFmtId="3" fontId="9" fillId="2" borderId="22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9" fillId="0" borderId="0" xfId="18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3" fillId="2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8" fillId="0" borderId="27" xfId="0" applyNumberFormat="1" applyFont="1" applyBorder="1" applyAlignment="1">
      <alignment horizontal="center" vertical="center" textRotation="90" wrapText="1"/>
    </xf>
    <xf numFmtId="3" fontId="8" fillId="0" borderId="27" xfId="0" applyNumberFormat="1" applyFont="1" applyBorder="1" applyAlignment="1">
      <alignment horizontal="center" textRotation="90" wrapText="1"/>
    </xf>
    <xf numFmtId="3" fontId="10" fillId="0" borderId="27" xfId="0" applyNumberFormat="1" applyFont="1" applyBorder="1" applyAlignment="1">
      <alignment horizontal="center" textRotation="90" wrapText="1"/>
    </xf>
    <xf numFmtId="3" fontId="8" fillId="0" borderId="27" xfId="0" applyNumberFormat="1" applyFont="1" applyBorder="1" applyAlignment="1">
      <alignment horizontal="center" textRotation="90"/>
    </xf>
    <xf numFmtId="3" fontId="8" fillId="0" borderId="28" xfId="0" applyNumberFormat="1" applyFont="1" applyBorder="1" applyAlignment="1">
      <alignment horizontal="center" textRotation="90"/>
    </xf>
    <xf numFmtId="3" fontId="8" fillId="0" borderId="13" xfId="0" applyNumberFormat="1" applyFont="1" applyBorder="1" applyAlignment="1">
      <alignment horizontal="center" textRotation="90"/>
    </xf>
    <xf numFmtId="0" fontId="4" fillId="0" borderId="29" xfId="0" applyFont="1" applyBorder="1" applyAlignment="1">
      <alignment/>
    </xf>
    <xf numFmtId="3" fontId="3" fillId="2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 horizontal="center" vertical="center" textRotation="90" wrapText="1"/>
    </xf>
    <xf numFmtId="3" fontId="8" fillId="0" borderId="33" xfId="0" applyNumberFormat="1" applyFont="1" applyBorder="1" applyAlignment="1">
      <alignment horizontal="center" textRotation="90" wrapText="1"/>
    </xf>
    <xf numFmtId="3" fontId="10" fillId="0" borderId="33" xfId="0" applyNumberFormat="1" applyFont="1" applyBorder="1" applyAlignment="1">
      <alignment horizontal="center" textRotation="90" wrapText="1"/>
    </xf>
    <xf numFmtId="3" fontId="8" fillId="0" borderId="33" xfId="0" applyNumberFormat="1" applyFont="1" applyBorder="1" applyAlignment="1">
      <alignment horizontal="center" textRotation="90"/>
    </xf>
    <xf numFmtId="3" fontId="8" fillId="0" borderId="34" xfId="0" applyNumberFormat="1" applyFont="1" applyBorder="1" applyAlignment="1">
      <alignment horizontal="center" textRotation="90"/>
    </xf>
    <xf numFmtId="3" fontId="8" fillId="0" borderId="35" xfId="0" applyNumberFormat="1" applyFont="1" applyBorder="1" applyAlignment="1">
      <alignment horizontal="center" textRotation="90"/>
    </xf>
    <xf numFmtId="0" fontId="4" fillId="0" borderId="16" xfId="0" applyFont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7" xfId="0" applyNumberFormat="1" applyFont="1" applyBorder="1" applyAlignment="1">
      <alignment horizontal="center" wrapText="1"/>
    </xf>
    <xf numFmtId="3" fontId="4" fillId="0" borderId="37" xfId="0" applyNumberFormat="1" applyFont="1" applyBorder="1" applyAlignment="1">
      <alignment horizontal="right" wrapText="1"/>
    </xf>
    <xf numFmtId="3" fontId="4" fillId="3" borderId="37" xfId="0" applyNumberFormat="1" applyFont="1" applyFill="1" applyBorder="1" applyAlignment="1">
      <alignment horizontal="right"/>
    </xf>
    <xf numFmtId="3" fontId="11" fillId="3" borderId="37" xfId="0" applyNumberFormat="1" applyFont="1" applyFill="1" applyBorder="1" applyAlignment="1">
      <alignment horizontal="right"/>
    </xf>
    <xf numFmtId="3" fontId="4" fillId="0" borderId="37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right" wrapText="1"/>
    </xf>
    <xf numFmtId="3" fontId="11" fillId="0" borderId="37" xfId="0" applyNumberFormat="1" applyFont="1" applyBorder="1" applyAlignment="1">
      <alignment horizontal="center" wrapText="1"/>
    </xf>
    <xf numFmtId="3" fontId="9" fillId="0" borderId="37" xfId="0" applyNumberFormat="1" applyFont="1" applyBorder="1" applyAlignment="1">
      <alignment horizontal="center" wrapText="1"/>
    </xf>
    <xf numFmtId="3" fontId="9" fillId="3" borderId="37" xfId="0" applyNumberFormat="1" applyFont="1" applyFill="1" applyBorder="1" applyAlignment="1">
      <alignment horizontal="right"/>
    </xf>
    <xf numFmtId="3" fontId="4" fillId="3" borderId="37" xfId="0" applyNumberFormat="1" applyFont="1" applyFill="1" applyBorder="1" applyAlignment="1">
      <alignment horizontal="center"/>
    </xf>
    <xf numFmtId="3" fontId="4" fillId="3" borderId="38" xfId="0" applyNumberFormat="1" applyFont="1" applyFill="1" applyBorder="1" applyAlignment="1">
      <alignment horizontal="center"/>
    </xf>
    <xf numFmtId="3" fontId="4" fillId="3" borderId="17" xfId="0" applyNumberFormat="1" applyFont="1" applyFill="1" applyBorder="1" applyAlignment="1">
      <alignment horizontal="center"/>
    </xf>
    <xf numFmtId="3" fontId="12" fillId="0" borderId="37" xfId="0" applyNumberFormat="1" applyFont="1" applyBorder="1" applyAlignment="1">
      <alignment wrapText="1"/>
    </xf>
    <xf numFmtId="3" fontId="11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3" borderId="37" xfId="0" applyNumberFormat="1" applyFont="1" applyFill="1" applyBorder="1" applyAlignment="1">
      <alignment/>
    </xf>
    <xf numFmtId="3" fontId="4" fillId="3" borderId="38" xfId="0" applyNumberFormat="1" applyFont="1" applyFill="1" applyBorder="1" applyAlignment="1">
      <alignment/>
    </xf>
    <xf numFmtId="3" fontId="4" fillId="3" borderId="17" xfId="0" applyNumberFormat="1" applyFont="1" applyFill="1" applyBorder="1" applyAlignment="1">
      <alignment/>
    </xf>
    <xf numFmtId="3" fontId="11" fillId="3" borderId="37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 wrapText="1"/>
    </xf>
    <xf numFmtId="3" fontId="9" fillId="3" borderId="17" xfId="0" applyNumberFormat="1" applyFont="1" applyFill="1" applyBorder="1" applyAlignment="1">
      <alignment/>
    </xf>
    <xf numFmtId="3" fontId="11" fillId="0" borderId="37" xfId="0" applyNumberFormat="1" applyFont="1" applyBorder="1" applyAlignment="1">
      <alignment wrapText="1"/>
    </xf>
    <xf numFmtId="3" fontId="11" fillId="0" borderId="37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wrapText="1"/>
    </xf>
    <xf numFmtId="3" fontId="9" fillId="3" borderId="38" xfId="0" applyNumberFormat="1" applyFont="1" applyFill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4" fillId="2" borderId="39" xfId="0" applyNumberFormat="1" applyFont="1" applyFill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3" fontId="4" fillId="2" borderId="46" xfId="0" applyNumberFormat="1" applyFont="1" applyFill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9" fillId="0" borderId="50" xfId="0" applyFont="1" applyBorder="1" applyAlignment="1">
      <alignment/>
    </xf>
    <xf numFmtId="3" fontId="9" fillId="0" borderId="51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0" fontId="4" fillId="0" borderId="12" xfId="0" applyFont="1" applyBorder="1" applyAlignment="1">
      <alignment/>
    </xf>
    <xf numFmtId="174" fontId="4" fillId="0" borderId="27" xfId="18" applyNumberFormat="1" applyFont="1" applyBorder="1" applyAlignment="1">
      <alignment/>
    </xf>
    <xf numFmtId="174" fontId="4" fillId="0" borderId="15" xfId="18" applyNumberFormat="1" applyFont="1" applyBorder="1" applyAlignment="1">
      <alignment/>
    </xf>
    <xf numFmtId="174" fontId="4" fillId="0" borderId="28" xfId="18" applyNumberFormat="1" applyFont="1" applyBorder="1" applyAlignment="1">
      <alignment/>
    </xf>
    <xf numFmtId="0" fontId="4" fillId="0" borderId="29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0" fontId="4" fillId="0" borderId="37" xfId="0" applyFont="1" applyBorder="1" applyAlignment="1">
      <alignment/>
    </xf>
    <xf numFmtId="1" fontId="4" fillId="0" borderId="34" xfId="0" applyNumberFormat="1" applyFont="1" applyBorder="1" applyAlignment="1">
      <alignment/>
    </xf>
    <xf numFmtId="0" fontId="4" fillId="0" borderId="55" xfId="0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1" xfId="0" applyFont="1" applyBorder="1" applyAlignment="1">
      <alignment/>
    </xf>
    <xf numFmtId="3" fontId="9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9" fillId="0" borderId="57" xfId="0" applyFont="1" applyBorder="1" applyAlignment="1">
      <alignment/>
    </xf>
    <xf numFmtId="3" fontId="9" fillId="0" borderId="58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174" fontId="4" fillId="0" borderId="32" xfId="18" applyNumberFormat="1" applyFont="1" applyBorder="1" applyAlignment="1">
      <alignment/>
    </xf>
    <xf numFmtId="0" fontId="4" fillId="0" borderId="49" xfId="0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174" fontId="4" fillId="0" borderId="33" xfId="18" applyNumberFormat="1" applyFont="1" applyBorder="1" applyAlignment="1">
      <alignment/>
    </xf>
    <xf numFmtId="0" fontId="4" fillId="0" borderId="16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0" fontId="9" fillId="0" borderId="56" xfId="0" applyFont="1" applyBorder="1" applyAlignment="1">
      <alignment/>
    </xf>
    <xf numFmtId="174" fontId="4" fillId="0" borderId="52" xfId="18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9" fillId="0" borderId="62" xfId="0" applyFont="1" applyBorder="1" applyAlignment="1">
      <alignment/>
    </xf>
    <xf numFmtId="0" fontId="9" fillId="0" borderId="63" xfId="0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63" xfId="0" applyNumberFormat="1" applyFont="1" applyBorder="1" applyAlignment="1">
      <alignment/>
    </xf>
    <xf numFmtId="174" fontId="4" fillId="0" borderId="0" xfId="18" applyNumberFormat="1" applyFont="1" applyAlignment="1">
      <alignment/>
    </xf>
    <xf numFmtId="3" fontId="14" fillId="0" borderId="0" xfId="0" applyNumberFormat="1" applyFont="1" applyFill="1" applyBorder="1" applyAlignment="1">
      <alignment horizontal="left"/>
    </xf>
    <xf numFmtId="174" fontId="14" fillId="0" borderId="0" xfId="18" applyNumberFormat="1" applyFont="1" applyAlignment="1">
      <alignment/>
    </xf>
    <xf numFmtId="0" fontId="7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 textRotation="90"/>
    </xf>
    <xf numFmtId="3" fontId="9" fillId="0" borderId="68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0" fontId="9" fillId="0" borderId="53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9" fillId="0" borderId="71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8" fillId="0" borderId="3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11" xfId="0" applyFont="1" applyBorder="1" applyAlignment="1">
      <alignment/>
    </xf>
    <xf numFmtId="3" fontId="4" fillId="2" borderId="24" xfId="0" applyNumberFormat="1" applyFont="1" applyFill="1" applyBorder="1" applyAlignment="1">
      <alignment/>
    </xf>
    <xf numFmtId="0" fontId="4" fillId="0" borderId="72" xfId="0" applyFont="1" applyBorder="1" applyAlignment="1">
      <alignment/>
    </xf>
    <xf numFmtId="3" fontId="4" fillId="2" borderId="26" xfId="0" applyNumberFormat="1" applyFont="1" applyFill="1" applyBorder="1" applyAlignment="1">
      <alignment/>
    </xf>
    <xf numFmtId="1" fontId="3" fillId="0" borderId="38" xfId="0" applyNumberFormat="1" applyFont="1" applyBorder="1" applyAlignment="1">
      <alignment/>
    </xf>
    <xf numFmtId="3" fontId="4" fillId="2" borderId="31" xfId="0" applyNumberFormat="1" applyFont="1" applyFill="1" applyBorder="1" applyAlignment="1">
      <alignment/>
    </xf>
    <xf numFmtId="1" fontId="8" fillId="0" borderId="38" xfId="0" applyNumberFormat="1" applyFont="1" applyBorder="1" applyAlignment="1">
      <alignment/>
    </xf>
    <xf numFmtId="0" fontId="4" fillId="0" borderId="34" xfId="0" applyFont="1" applyBorder="1" applyAlignment="1">
      <alignment/>
    </xf>
    <xf numFmtId="3" fontId="11" fillId="0" borderId="33" xfId="0" applyNumberFormat="1" applyFont="1" applyBorder="1" applyAlignment="1">
      <alignment/>
    </xf>
    <xf numFmtId="0" fontId="4" fillId="0" borderId="34" xfId="0" applyFont="1" applyBorder="1" applyAlignment="1">
      <alignment wrapText="1"/>
    </xf>
    <xf numFmtId="3" fontId="11" fillId="0" borderId="32" xfId="0" applyNumberFormat="1" applyFont="1" applyBorder="1" applyAlignment="1">
      <alignment/>
    </xf>
    <xf numFmtId="0" fontId="4" fillId="0" borderId="43" xfId="0" applyFont="1" applyBorder="1" applyAlignment="1">
      <alignment/>
    </xf>
    <xf numFmtId="3" fontId="4" fillId="2" borderId="40" xfId="0" applyNumberFormat="1" applyFont="1" applyFill="1" applyBorder="1" applyAlignment="1">
      <alignment/>
    </xf>
    <xf numFmtId="3" fontId="11" fillId="0" borderId="41" xfId="0" applyNumberFormat="1" applyFont="1" applyBorder="1" applyAlignment="1">
      <alignment/>
    </xf>
    <xf numFmtId="3" fontId="4" fillId="2" borderId="47" xfId="0" applyNumberFormat="1" applyFont="1" applyFill="1" applyBorder="1" applyAlignment="1">
      <alignment/>
    </xf>
    <xf numFmtId="3" fontId="4" fillId="2" borderId="73" xfId="0" applyNumberFormat="1" applyFont="1" applyFill="1" applyBorder="1" applyAlignment="1">
      <alignment/>
    </xf>
    <xf numFmtId="3" fontId="11" fillId="0" borderId="34" xfId="0" applyNumberFormat="1" applyFont="1" applyBorder="1" applyAlignment="1">
      <alignment/>
    </xf>
    <xf numFmtId="0" fontId="4" fillId="0" borderId="50" xfId="0" applyFont="1" applyBorder="1" applyAlignment="1">
      <alignment/>
    </xf>
    <xf numFmtId="3" fontId="4" fillId="2" borderId="74" xfId="0" applyNumberFormat="1" applyFont="1" applyFill="1" applyBorder="1" applyAlignment="1">
      <alignment/>
    </xf>
    <xf numFmtId="3" fontId="11" fillId="0" borderId="52" xfId="0" applyNumberFormat="1" applyFont="1" applyBorder="1" applyAlignment="1">
      <alignment/>
    </xf>
    <xf numFmtId="3" fontId="3" fillId="2" borderId="36" xfId="0" applyNumberFormat="1" applyFont="1" applyFill="1" applyBorder="1" applyAlignment="1">
      <alignment/>
    </xf>
    <xf numFmtId="1" fontId="4" fillId="0" borderId="38" xfId="0" applyNumberFormat="1" applyFont="1" applyBorder="1" applyAlignment="1">
      <alignment/>
    </xf>
    <xf numFmtId="3" fontId="4" fillId="2" borderId="36" xfId="0" applyNumberFormat="1" applyFont="1" applyFill="1" applyBorder="1" applyAlignment="1">
      <alignment/>
    </xf>
    <xf numFmtId="0" fontId="4" fillId="0" borderId="38" xfId="0" applyFont="1" applyBorder="1" applyAlignment="1">
      <alignment/>
    </xf>
    <xf numFmtId="3" fontId="4" fillId="2" borderId="36" xfId="0" applyNumberFormat="1" applyFont="1" applyFill="1" applyBorder="1" applyAlignment="1">
      <alignment/>
    </xf>
    <xf numFmtId="1" fontId="3" fillId="0" borderId="34" xfId="0" applyNumberFormat="1" applyFont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3" fontId="4" fillId="2" borderId="75" xfId="0" applyNumberFormat="1" applyFont="1" applyFill="1" applyBorder="1" applyAlignment="1">
      <alignment/>
    </xf>
    <xf numFmtId="0" fontId="7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48" xfId="0" applyFont="1" applyBorder="1" applyAlignment="1">
      <alignment horizontal="center" textRotation="90"/>
    </xf>
    <xf numFmtId="3" fontId="9" fillId="0" borderId="1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8" fillId="0" borderId="68" xfId="0" applyNumberFormat="1" applyFont="1" applyBorder="1" applyAlignment="1">
      <alignment horizontal="center" textRotation="90"/>
    </xf>
    <xf numFmtId="3" fontId="8" fillId="0" borderId="54" xfId="0" applyNumberFormat="1" applyFont="1" applyBorder="1" applyAlignment="1">
      <alignment horizontal="center" textRotation="90"/>
    </xf>
    <xf numFmtId="3" fontId="4" fillId="0" borderId="61" xfId="0" applyNumberFormat="1" applyFont="1" applyBorder="1" applyAlignment="1">
      <alignment horizontal="center"/>
    </xf>
    <xf numFmtId="3" fontId="4" fillId="3" borderId="61" xfId="0" applyNumberFormat="1" applyFont="1" applyFill="1" applyBorder="1" applyAlignment="1">
      <alignment horizontal="center"/>
    </xf>
    <xf numFmtId="3" fontId="4" fillId="3" borderId="61" xfId="0" applyNumberFormat="1" applyFont="1" applyFill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7" xfId="0" applyNumberFormat="1" applyFont="1" applyBorder="1" applyAlignment="1">
      <alignment horizontal="center"/>
    </xf>
    <xf numFmtId="9" fontId="4" fillId="0" borderId="68" xfId="18" applyFont="1" applyBorder="1" applyAlignment="1">
      <alignment/>
    </xf>
    <xf numFmtId="9" fontId="4" fillId="0" borderId="54" xfId="18" applyFont="1" applyBorder="1" applyAlignment="1">
      <alignment/>
    </xf>
    <xf numFmtId="3" fontId="4" fillId="0" borderId="78" xfId="0" applyNumberFormat="1" applyFont="1" applyBorder="1" applyAlignment="1">
      <alignment horizontal="center"/>
    </xf>
    <xf numFmtId="174" fontId="4" fillId="0" borderId="54" xfId="18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9" fontId="4" fillId="0" borderId="53" xfId="18" applyFont="1" applyBorder="1" applyAlignment="1">
      <alignment/>
    </xf>
    <xf numFmtId="3" fontId="9" fillId="0" borderId="79" xfId="0" applyNumberFormat="1" applyFont="1" applyBorder="1" applyAlignment="1">
      <alignment/>
    </xf>
    <xf numFmtId="174" fontId="4" fillId="0" borderId="13" xfId="18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9" fillId="0" borderId="80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9" fillId="0" borderId="81" xfId="0" applyNumberFormat="1" applyFont="1" applyBorder="1" applyAlignment="1">
      <alignment/>
    </xf>
    <xf numFmtId="0" fontId="7" fillId="0" borderId="82" xfId="0" applyFont="1" applyFill="1" applyBorder="1" applyAlignment="1">
      <alignment horizontal="center"/>
    </xf>
    <xf numFmtId="1" fontId="9" fillId="0" borderId="83" xfId="0" applyNumberFormat="1" applyFont="1" applyFill="1" applyBorder="1" applyAlignment="1">
      <alignment horizontal="center" wrapText="1"/>
    </xf>
    <xf numFmtId="1" fontId="9" fillId="2" borderId="84" xfId="0" applyNumberFormat="1" applyFont="1" applyFill="1" applyBorder="1" applyAlignment="1">
      <alignment/>
    </xf>
    <xf numFmtId="0" fontId="7" fillId="0" borderId="8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86" xfId="0" applyFont="1" applyBorder="1" applyAlignment="1">
      <alignment horizontal="center"/>
    </xf>
    <xf numFmtId="0" fontId="4" fillId="0" borderId="87" xfId="0" applyFont="1" applyBorder="1" applyAlignment="1">
      <alignment/>
    </xf>
    <xf numFmtId="1" fontId="9" fillId="0" borderId="88" xfId="0" applyNumberFormat="1" applyFont="1" applyBorder="1" applyAlignment="1">
      <alignment horizontal="center" wrapText="1"/>
    </xf>
    <xf numFmtId="1" fontId="4" fillId="0" borderId="89" xfId="0" applyNumberFormat="1" applyFont="1" applyBorder="1" applyAlignment="1">
      <alignment/>
    </xf>
    <xf numFmtId="0" fontId="8" fillId="0" borderId="1" xfId="16" applyFont="1" applyBorder="1" applyAlignment="1">
      <alignment horizontal="center"/>
      <protection/>
    </xf>
    <xf numFmtId="0" fontId="8" fillId="0" borderId="63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3" fillId="0" borderId="92" xfId="16" applyFont="1" applyBorder="1" applyAlignment="1">
      <alignment horizontal="center"/>
      <protection/>
    </xf>
    <xf numFmtId="0" fontId="3" fillId="0" borderId="93" xfId="16" applyFont="1" applyBorder="1" applyAlignment="1">
      <alignment horizontal="center"/>
      <protection/>
    </xf>
  </cellXfs>
  <cellStyles count="9">
    <cellStyle name="Normal" xfId="0"/>
    <cellStyle name="Followed Hyperlink" xfId="15"/>
    <cellStyle name="Default" xfId="16"/>
    <cellStyle name="Hyperlink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tabSelected="1" zoomScale="50" zoomScaleNormal="5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6" sqref="H6"/>
    </sheetView>
  </sheetViews>
  <sheetFormatPr defaultColWidth="11.421875" defaultRowHeight="12.75"/>
  <cols>
    <col min="1" max="1" width="25.7109375" style="2" customWidth="1"/>
    <col min="2" max="2" width="69.8515625" style="2" customWidth="1"/>
    <col min="3" max="3" width="20.57421875" style="1" customWidth="1"/>
    <col min="4" max="6" width="12.28125" style="2" customWidth="1"/>
    <col min="7" max="10" width="12.28125" style="3" customWidth="1"/>
    <col min="11" max="11" width="12.28125" style="2" customWidth="1"/>
    <col min="12" max="12" width="13.7109375" style="2" customWidth="1"/>
    <col min="13" max="13" width="14.28125" style="2" customWidth="1"/>
    <col min="14" max="18" width="12.28125" style="2" customWidth="1"/>
    <col min="19" max="19" width="13.421875" style="2" customWidth="1"/>
    <col min="20" max="21" width="12.28125" style="2" customWidth="1"/>
    <col min="22" max="22" width="15.28125" style="2" customWidth="1"/>
    <col min="23" max="16384" width="11.421875" style="2" customWidth="1"/>
  </cols>
  <sheetData>
    <row r="1" spans="1:2" ht="23.25" customHeight="1">
      <c r="A1" s="248" t="s">
        <v>0</v>
      </c>
      <c r="B1" s="248"/>
    </row>
    <row r="2" spans="1:22" ht="23.25" customHeight="1">
      <c r="A2" s="249" t="s">
        <v>1</v>
      </c>
      <c r="B2" s="24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3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10" customFormat="1" ht="24.75" customHeight="1" thickBot="1" thickTop="1">
      <c r="A4" s="258" t="s">
        <v>2</v>
      </c>
      <c r="B4" s="259"/>
      <c r="C4" s="247"/>
      <c r="D4" s="6"/>
      <c r="E4" s="6"/>
      <c r="F4" s="6"/>
      <c r="G4" s="254" t="s">
        <v>263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7"/>
      <c r="S4" s="8"/>
      <c r="T4" s="9"/>
      <c r="U4" s="218"/>
      <c r="V4" s="174"/>
    </row>
    <row r="5" spans="1:22" s="10" customFormat="1" ht="19.5" customHeight="1" thickTop="1">
      <c r="A5" s="250"/>
      <c r="B5" s="252" t="s">
        <v>3</v>
      </c>
      <c r="C5" s="245"/>
      <c r="D5" s="11"/>
      <c r="E5" s="11"/>
      <c r="F5" s="11"/>
      <c r="G5" s="12"/>
      <c r="H5" s="12"/>
      <c r="I5" s="12"/>
      <c r="J5" s="12"/>
      <c r="K5" s="13"/>
      <c r="L5" s="14"/>
      <c r="M5" s="13"/>
      <c r="N5" s="13"/>
      <c r="O5" s="13"/>
      <c r="P5" s="13"/>
      <c r="Q5" s="13"/>
      <c r="R5" s="13"/>
      <c r="S5" s="13"/>
      <c r="T5" s="15"/>
      <c r="U5" s="219"/>
      <c r="V5" s="175"/>
    </row>
    <row r="6" spans="1:22" s="21" customFormat="1" ht="150" customHeight="1" thickBot="1">
      <c r="A6" s="251"/>
      <c r="B6" s="253"/>
      <c r="C6" s="246" t="s">
        <v>262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17" t="s">
        <v>15</v>
      </c>
      <c r="P6" s="18" t="s">
        <v>16</v>
      </c>
      <c r="Q6" s="19" t="s">
        <v>17</v>
      </c>
      <c r="R6" s="19" t="s">
        <v>18</v>
      </c>
      <c r="S6" s="19" t="s">
        <v>19</v>
      </c>
      <c r="T6" s="20" t="s">
        <v>20</v>
      </c>
      <c r="U6" s="220" t="s">
        <v>21</v>
      </c>
      <c r="V6" s="176" t="s">
        <v>22</v>
      </c>
    </row>
    <row r="7" spans="1:22" s="21" customFormat="1" ht="29.25" customHeight="1">
      <c r="A7" s="22"/>
      <c r="B7" s="23" t="s">
        <v>23</v>
      </c>
      <c r="C7" s="24">
        <f aca="true" t="shared" si="0" ref="C7:V7">C58</f>
        <v>671279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5529</v>
      </c>
      <c r="I7" s="25">
        <f t="shared" si="0"/>
        <v>0</v>
      </c>
      <c r="J7" s="25">
        <f t="shared" si="0"/>
        <v>0</v>
      </c>
      <c r="K7" s="25">
        <f t="shared" si="0"/>
        <v>85473</v>
      </c>
      <c r="L7" s="25">
        <f t="shared" si="0"/>
        <v>167893</v>
      </c>
      <c r="M7" s="25">
        <f t="shared" si="0"/>
        <v>0</v>
      </c>
      <c r="N7" s="25">
        <f t="shared" si="0"/>
        <v>0</v>
      </c>
      <c r="O7" s="25">
        <f t="shared" si="0"/>
        <v>51472</v>
      </c>
      <c r="P7" s="25">
        <f t="shared" si="0"/>
        <v>75907</v>
      </c>
      <c r="Q7" s="25">
        <f t="shared" si="0"/>
        <v>17409</v>
      </c>
      <c r="R7" s="25">
        <f t="shared" si="0"/>
        <v>0</v>
      </c>
      <c r="S7" s="25">
        <f t="shared" si="0"/>
        <v>135578</v>
      </c>
      <c r="T7" s="25">
        <f t="shared" si="0"/>
        <v>0</v>
      </c>
      <c r="U7" s="221">
        <f t="shared" si="0"/>
        <v>0</v>
      </c>
      <c r="V7" s="177">
        <f t="shared" si="0"/>
        <v>539261</v>
      </c>
    </row>
    <row r="8" spans="1:22" s="21" customFormat="1" ht="29.25" customHeight="1">
      <c r="A8" s="26"/>
      <c r="B8" s="27" t="s">
        <v>24</v>
      </c>
      <c r="C8" s="28">
        <f aca="true" t="shared" si="1" ref="C8:V8">C96</f>
        <v>430756</v>
      </c>
      <c r="D8" s="29">
        <f t="shared" si="1"/>
        <v>0</v>
      </c>
      <c r="E8" s="29">
        <f t="shared" si="1"/>
        <v>19166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88770</v>
      </c>
      <c r="L8" s="29">
        <f t="shared" si="1"/>
        <v>56443</v>
      </c>
      <c r="M8" s="29">
        <f t="shared" si="1"/>
        <v>46982</v>
      </c>
      <c r="N8" s="29">
        <f t="shared" si="1"/>
        <v>0</v>
      </c>
      <c r="O8" s="29">
        <f t="shared" si="1"/>
        <v>0</v>
      </c>
      <c r="P8" s="29">
        <f t="shared" si="1"/>
        <v>49000</v>
      </c>
      <c r="Q8" s="29">
        <f t="shared" si="1"/>
        <v>0</v>
      </c>
      <c r="R8" s="29">
        <f t="shared" si="1"/>
        <v>0</v>
      </c>
      <c r="S8" s="29">
        <f t="shared" si="1"/>
        <v>63102</v>
      </c>
      <c r="T8" s="29">
        <f t="shared" si="1"/>
        <v>0</v>
      </c>
      <c r="U8" s="222">
        <f t="shared" si="1"/>
        <v>0</v>
      </c>
      <c r="V8" s="178">
        <f t="shared" si="1"/>
        <v>323463</v>
      </c>
    </row>
    <row r="9" spans="1:22" s="21" customFormat="1" ht="29.25" customHeight="1">
      <c r="A9" s="26"/>
      <c r="B9" s="27" t="s">
        <v>25</v>
      </c>
      <c r="C9" s="28">
        <f aca="true" t="shared" si="2" ref="C9:V9">C122</f>
        <v>353626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9020</v>
      </c>
      <c r="L9" s="29">
        <f t="shared" si="2"/>
        <v>33702</v>
      </c>
      <c r="M9" s="29">
        <f t="shared" si="2"/>
        <v>177955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9151</v>
      </c>
      <c r="T9" s="29">
        <f t="shared" si="2"/>
        <v>23885</v>
      </c>
      <c r="U9" s="222">
        <f t="shared" si="2"/>
        <v>0</v>
      </c>
      <c r="V9" s="178">
        <f t="shared" si="2"/>
        <v>253713</v>
      </c>
    </row>
    <row r="10" spans="1:22" s="21" customFormat="1" ht="29.25" customHeight="1">
      <c r="A10" s="26"/>
      <c r="B10" s="27" t="s">
        <v>26</v>
      </c>
      <c r="C10" s="28">
        <f>SUM(C140)</f>
        <v>404165</v>
      </c>
      <c r="D10" s="29">
        <f aca="true" t="shared" si="3" ref="D10:V10">D140</f>
        <v>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33329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147747</v>
      </c>
      <c r="R10" s="29">
        <f t="shared" si="3"/>
        <v>0</v>
      </c>
      <c r="S10" s="29">
        <f t="shared" si="3"/>
        <v>112364</v>
      </c>
      <c r="T10" s="29">
        <f t="shared" si="3"/>
        <v>0</v>
      </c>
      <c r="U10" s="222">
        <f t="shared" si="3"/>
        <v>0</v>
      </c>
      <c r="V10" s="178">
        <f t="shared" si="3"/>
        <v>293440</v>
      </c>
    </row>
    <row r="11" spans="1:22" s="21" customFormat="1" ht="29.25" customHeight="1">
      <c r="A11" s="26"/>
      <c r="B11" s="27" t="s">
        <v>27</v>
      </c>
      <c r="C11" s="28">
        <f aca="true" t="shared" si="4" ref="C11:V11">C173</f>
        <v>347037</v>
      </c>
      <c r="D11" s="29">
        <f t="shared" si="4"/>
        <v>0</v>
      </c>
      <c r="E11" s="29">
        <f t="shared" si="4"/>
        <v>0</v>
      </c>
      <c r="F11" s="29">
        <f t="shared" si="4"/>
        <v>11962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199838</v>
      </c>
      <c r="M11" s="29">
        <f t="shared" si="4"/>
        <v>0</v>
      </c>
      <c r="N11" s="29">
        <f t="shared" si="4"/>
        <v>38893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86730</v>
      </c>
      <c r="T11" s="29">
        <f t="shared" si="4"/>
        <v>0</v>
      </c>
      <c r="U11" s="222">
        <f t="shared" si="4"/>
        <v>0</v>
      </c>
      <c r="V11" s="178">
        <f t="shared" si="4"/>
        <v>337423</v>
      </c>
    </row>
    <row r="12" spans="1:22" s="21" customFormat="1" ht="29.25" customHeight="1" thickBot="1">
      <c r="A12" s="30"/>
      <c r="B12" s="31" t="s">
        <v>28</v>
      </c>
      <c r="C12" s="32">
        <f aca="true" t="shared" si="5" ref="C12:V12">SUM(C7:C11)</f>
        <v>2206863</v>
      </c>
      <c r="D12" s="33">
        <f t="shared" si="5"/>
        <v>0</v>
      </c>
      <c r="E12" s="33">
        <f t="shared" si="5"/>
        <v>19166</v>
      </c>
      <c r="F12" s="33">
        <f t="shared" si="5"/>
        <v>11962</v>
      </c>
      <c r="G12" s="33">
        <f t="shared" si="5"/>
        <v>0</v>
      </c>
      <c r="H12" s="33">
        <f t="shared" si="5"/>
        <v>5529</v>
      </c>
      <c r="I12" s="33">
        <f t="shared" si="5"/>
        <v>0</v>
      </c>
      <c r="J12" s="33">
        <f t="shared" si="5"/>
        <v>0</v>
      </c>
      <c r="K12" s="33">
        <f t="shared" si="5"/>
        <v>183263</v>
      </c>
      <c r="L12" s="33">
        <f t="shared" si="5"/>
        <v>457876</v>
      </c>
      <c r="M12" s="33">
        <f t="shared" si="5"/>
        <v>258266</v>
      </c>
      <c r="N12" s="33">
        <f t="shared" si="5"/>
        <v>38893</v>
      </c>
      <c r="O12" s="33">
        <f t="shared" si="5"/>
        <v>51472</v>
      </c>
      <c r="P12" s="33">
        <f t="shared" si="5"/>
        <v>124907</v>
      </c>
      <c r="Q12" s="33">
        <f t="shared" si="5"/>
        <v>165156</v>
      </c>
      <c r="R12" s="33">
        <f t="shared" si="5"/>
        <v>0</v>
      </c>
      <c r="S12" s="33">
        <f t="shared" si="5"/>
        <v>406925</v>
      </c>
      <c r="T12" s="33">
        <f t="shared" si="5"/>
        <v>23885</v>
      </c>
      <c r="U12" s="223">
        <f t="shared" si="5"/>
        <v>0</v>
      </c>
      <c r="V12" s="179">
        <f t="shared" si="5"/>
        <v>1747300</v>
      </c>
    </row>
    <row r="13" spans="1:22" ht="18.75" thickTop="1">
      <c r="A13" s="34"/>
      <c r="B13" s="35"/>
      <c r="C13" s="36"/>
      <c r="D13" s="37">
        <f aca="true" t="shared" si="6" ref="D13:U13">D12/$V12</f>
        <v>0</v>
      </c>
      <c r="E13" s="37">
        <f t="shared" si="6"/>
        <v>0.01096892348194357</v>
      </c>
      <c r="F13" s="37">
        <f t="shared" si="6"/>
        <v>0.006845990957477251</v>
      </c>
      <c r="G13" s="37">
        <f t="shared" si="6"/>
        <v>0</v>
      </c>
      <c r="H13" s="37">
        <f t="shared" si="6"/>
        <v>0.003164310650718251</v>
      </c>
      <c r="I13" s="37">
        <f t="shared" si="6"/>
        <v>0</v>
      </c>
      <c r="J13" s="37">
        <f t="shared" si="6"/>
        <v>0</v>
      </c>
      <c r="K13" s="37">
        <f t="shared" si="6"/>
        <v>0.10488353459623419</v>
      </c>
      <c r="L13" s="37">
        <f t="shared" si="6"/>
        <v>0.26204773078463917</v>
      </c>
      <c r="M13" s="37">
        <f t="shared" si="6"/>
        <v>0.14780861901219022</v>
      </c>
      <c r="N13" s="37">
        <f t="shared" si="6"/>
        <v>0.02225891375264694</v>
      </c>
      <c r="O13" s="37">
        <f t="shared" si="6"/>
        <v>0.029458020946603332</v>
      </c>
      <c r="P13" s="37">
        <f t="shared" si="6"/>
        <v>0.0714857208264179</v>
      </c>
      <c r="Q13" s="37">
        <f t="shared" si="6"/>
        <v>0.09452068906312597</v>
      </c>
      <c r="R13" s="37">
        <f t="shared" si="6"/>
        <v>0</v>
      </c>
      <c r="S13" s="37">
        <f t="shared" si="6"/>
        <v>0.23288788416413897</v>
      </c>
      <c r="T13" s="37">
        <f t="shared" si="6"/>
        <v>0.013669661763864248</v>
      </c>
      <c r="U13" s="37">
        <f t="shared" si="6"/>
        <v>0</v>
      </c>
      <c r="V13" s="180"/>
    </row>
    <row r="14" spans="1:22" ht="18.75" thickBot="1">
      <c r="A14" s="34"/>
      <c r="B14" s="35"/>
      <c r="C14" s="36"/>
      <c r="D14" s="35"/>
      <c r="E14" s="35"/>
      <c r="F14" s="35"/>
      <c r="G14" s="38"/>
      <c r="H14" s="38"/>
      <c r="I14" s="38"/>
      <c r="J14" s="38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80"/>
    </row>
    <row r="15" spans="1:22" s="10" customFormat="1" ht="24.75" customHeight="1" thickBot="1">
      <c r="A15" s="256"/>
      <c r="B15" s="257"/>
      <c r="C15" s="244"/>
      <c r="D15" s="39"/>
      <c r="E15" s="39"/>
      <c r="F15" s="255" t="s">
        <v>264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181"/>
    </row>
    <row r="16" spans="1:22" s="10" customFormat="1" ht="19.5" customHeight="1" thickTop="1">
      <c r="A16" s="250" t="s">
        <v>29</v>
      </c>
      <c r="B16" s="252" t="s">
        <v>3</v>
      </c>
      <c r="C16" s="245"/>
      <c r="D16" s="11"/>
      <c r="E16" s="11"/>
      <c r="F16" s="11"/>
      <c r="G16" s="12"/>
      <c r="H16" s="12"/>
      <c r="I16" s="12"/>
      <c r="J16" s="12"/>
      <c r="K16" s="13"/>
      <c r="L16" s="14"/>
      <c r="M16" s="13"/>
      <c r="N16" s="13"/>
      <c r="O16" s="13"/>
      <c r="P16" s="13"/>
      <c r="Q16" s="13"/>
      <c r="R16" s="13"/>
      <c r="S16" s="13"/>
      <c r="T16" s="15"/>
      <c r="U16" s="219"/>
      <c r="V16" s="175"/>
    </row>
    <row r="17" spans="1:22" s="21" customFormat="1" ht="150" customHeight="1" thickBot="1">
      <c r="A17" s="251"/>
      <c r="B17" s="253"/>
      <c r="C17" s="246" t="s">
        <v>262</v>
      </c>
      <c r="D17" s="16" t="s">
        <v>4</v>
      </c>
      <c r="E17" s="16" t="s">
        <v>5</v>
      </c>
      <c r="F17" s="16" t="s">
        <v>6</v>
      </c>
      <c r="G17" s="16" t="s">
        <v>7</v>
      </c>
      <c r="H17" s="16" t="s">
        <v>8</v>
      </c>
      <c r="I17" s="16" t="s">
        <v>9</v>
      </c>
      <c r="J17" s="16" t="s">
        <v>10</v>
      </c>
      <c r="K17" s="17" t="s">
        <v>30</v>
      </c>
      <c r="L17" s="17" t="s">
        <v>12</v>
      </c>
      <c r="M17" s="17" t="s">
        <v>13</v>
      </c>
      <c r="N17" s="17" t="s">
        <v>14</v>
      </c>
      <c r="O17" s="17" t="s">
        <v>15</v>
      </c>
      <c r="P17" s="18" t="s">
        <v>16</v>
      </c>
      <c r="Q17" s="19" t="s">
        <v>17</v>
      </c>
      <c r="R17" s="19" t="s">
        <v>18</v>
      </c>
      <c r="S17" s="19" t="s">
        <v>19</v>
      </c>
      <c r="T17" s="20" t="s">
        <v>20</v>
      </c>
      <c r="U17" s="220" t="s">
        <v>21</v>
      </c>
      <c r="V17" s="176" t="s">
        <v>261</v>
      </c>
    </row>
    <row r="18" spans="1:22" s="21" customFormat="1" ht="29.25" customHeight="1">
      <c r="A18" s="22"/>
      <c r="B18" s="185" t="s">
        <v>23</v>
      </c>
      <c r="C18" s="40"/>
      <c r="D18" s="41"/>
      <c r="E18" s="42"/>
      <c r="F18" s="42"/>
      <c r="G18" s="43"/>
      <c r="H18" s="43"/>
      <c r="I18" s="43"/>
      <c r="J18" s="43"/>
      <c r="K18" s="44"/>
      <c r="L18" s="44"/>
      <c r="M18" s="44"/>
      <c r="N18" s="44"/>
      <c r="O18" s="44"/>
      <c r="P18" s="45"/>
      <c r="Q18" s="46"/>
      <c r="R18" s="46"/>
      <c r="S18" s="46"/>
      <c r="T18" s="47"/>
      <c r="U18" s="48"/>
      <c r="V18" s="224"/>
    </row>
    <row r="19" spans="1:22" s="21" customFormat="1" ht="29.25" customHeight="1">
      <c r="A19" s="49"/>
      <c r="B19" s="186" t="s">
        <v>31</v>
      </c>
      <c r="C19" s="50"/>
      <c r="D19" s="51"/>
      <c r="E19" s="52"/>
      <c r="F19" s="52"/>
      <c r="G19" s="53"/>
      <c r="H19" s="53"/>
      <c r="I19" s="53"/>
      <c r="J19" s="53"/>
      <c r="K19" s="54"/>
      <c r="L19" s="54"/>
      <c r="M19" s="54"/>
      <c r="N19" s="54"/>
      <c r="O19" s="54"/>
      <c r="P19" s="55"/>
      <c r="Q19" s="56"/>
      <c r="R19" s="56"/>
      <c r="S19" s="56"/>
      <c r="T19" s="57"/>
      <c r="U19" s="58"/>
      <c r="V19" s="225"/>
    </row>
    <row r="20" spans="1:22" ht="29.25" customHeight="1">
      <c r="A20" s="59" t="s">
        <v>32</v>
      </c>
      <c r="B20" s="187" t="s">
        <v>33</v>
      </c>
      <c r="C20" s="60">
        <v>24497</v>
      </c>
      <c r="D20" s="61"/>
      <c r="E20" s="62"/>
      <c r="F20" s="62"/>
      <c r="G20" s="63"/>
      <c r="H20" s="63"/>
      <c r="I20" s="63"/>
      <c r="J20" s="63"/>
      <c r="K20" s="64"/>
      <c r="L20" s="64">
        <v>31494</v>
      </c>
      <c r="M20" s="65"/>
      <c r="N20" s="65"/>
      <c r="O20" s="65"/>
      <c r="P20" s="66">
        <v>25210</v>
      </c>
      <c r="Q20" s="67"/>
      <c r="R20" s="67"/>
      <c r="S20" s="68">
        <v>27778</v>
      </c>
      <c r="T20" s="69"/>
      <c r="U20" s="70"/>
      <c r="V20" s="226">
        <f>MIN(D20:U20)</f>
        <v>25210</v>
      </c>
    </row>
    <row r="21" spans="1:22" ht="29.25" customHeight="1">
      <c r="A21" s="59" t="s">
        <v>34</v>
      </c>
      <c r="B21" s="187" t="s">
        <v>35</v>
      </c>
      <c r="C21" s="60">
        <v>50055</v>
      </c>
      <c r="D21" s="61"/>
      <c r="E21" s="62"/>
      <c r="F21" s="62"/>
      <c r="G21" s="63"/>
      <c r="H21" s="63"/>
      <c r="I21" s="63"/>
      <c r="J21" s="63"/>
      <c r="K21" s="64"/>
      <c r="L21" s="64">
        <v>29206</v>
      </c>
      <c r="M21" s="65">
        <v>31854</v>
      </c>
      <c r="N21" s="65"/>
      <c r="O21" s="65"/>
      <c r="P21" s="66">
        <v>29189</v>
      </c>
      <c r="Q21" s="67">
        <v>37464</v>
      </c>
      <c r="R21" s="67"/>
      <c r="S21" s="68">
        <v>29655</v>
      </c>
      <c r="T21" s="69"/>
      <c r="U21" s="70"/>
      <c r="V21" s="226">
        <f>MIN(D21:U21)</f>
        <v>29189</v>
      </c>
    </row>
    <row r="22" spans="1:22" ht="29.25" customHeight="1">
      <c r="A22" s="59" t="s">
        <v>36</v>
      </c>
      <c r="B22" s="187" t="s">
        <v>37</v>
      </c>
      <c r="C22" s="60">
        <v>9743</v>
      </c>
      <c r="D22" s="61"/>
      <c r="E22" s="62"/>
      <c r="F22" s="62"/>
      <c r="G22" s="63"/>
      <c r="H22" s="63"/>
      <c r="I22" s="63"/>
      <c r="J22" s="63"/>
      <c r="K22" s="64"/>
      <c r="L22" s="71">
        <v>9731</v>
      </c>
      <c r="M22" s="65">
        <v>11059</v>
      </c>
      <c r="N22" s="65"/>
      <c r="O22" s="65"/>
      <c r="P22" s="65">
        <v>10347</v>
      </c>
      <c r="Q22" s="67"/>
      <c r="R22" s="67"/>
      <c r="S22" s="68">
        <v>10242</v>
      </c>
      <c r="T22" s="69"/>
      <c r="U22" s="70"/>
      <c r="V22" s="226">
        <f>MIN(D22:U22)</f>
        <v>9731</v>
      </c>
    </row>
    <row r="23" spans="1:22" ht="29.25" customHeight="1">
      <c r="A23" s="59" t="s">
        <v>38</v>
      </c>
      <c r="B23" s="187" t="s">
        <v>39</v>
      </c>
      <c r="C23" s="60">
        <v>7625</v>
      </c>
      <c r="D23" s="61"/>
      <c r="E23" s="62"/>
      <c r="F23" s="62"/>
      <c r="G23" s="63">
        <v>5739</v>
      </c>
      <c r="H23" s="72">
        <v>5529</v>
      </c>
      <c r="I23" s="73"/>
      <c r="J23" s="73"/>
      <c r="K23" s="64"/>
      <c r="L23" s="64">
        <v>6237</v>
      </c>
      <c r="M23" s="65">
        <v>7376</v>
      </c>
      <c r="N23" s="65"/>
      <c r="O23" s="65"/>
      <c r="P23" s="74"/>
      <c r="Q23" s="67"/>
      <c r="R23" s="67"/>
      <c r="S23" s="68">
        <v>5747</v>
      </c>
      <c r="T23" s="69"/>
      <c r="U23" s="70"/>
      <c r="V23" s="226">
        <f>MIN(D23:U23)</f>
        <v>5529</v>
      </c>
    </row>
    <row r="24" spans="1:22" ht="29.25" customHeight="1">
      <c r="A24" s="59"/>
      <c r="B24" s="187"/>
      <c r="C24" s="60"/>
      <c r="D24" s="61"/>
      <c r="E24" s="62"/>
      <c r="F24" s="62"/>
      <c r="G24" s="64"/>
      <c r="H24" s="64"/>
      <c r="I24" s="64"/>
      <c r="J24" s="64"/>
      <c r="K24" s="64"/>
      <c r="L24" s="64"/>
      <c r="M24" s="65"/>
      <c r="N24" s="65"/>
      <c r="O24" s="65"/>
      <c r="P24" s="65"/>
      <c r="Q24" s="75"/>
      <c r="R24" s="75"/>
      <c r="S24" s="75"/>
      <c r="T24" s="76"/>
      <c r="U24" s="77"/>
      <c r="V24" s="227"/>
    </row>
    <row r="25" spans="1:22" ht="29.25" customHeight="1">
      <c r="A25" s="59"/>
      <c r="B25" s="186" t="s">
        <v>40</v>
      </c>
      <c r="C25" s="60"/>
      <c r="D25" s="61"/>
      <c r="E25" s="62"/>
      <c r="F25" s="62"/>
      <c r="G25" s="64"/>
      <c r="H25" s="64"/>
      <c r="I25" s="64"/>
      <c r="J25" s="64"/>
      <c r="K25" s="64"/>
      <c r="L25" s="64"/>
      <c r="M25" s="65"/>
      <c r="N25" s="65"/>
      <c r="O25" s="65"/>
      <c r="P25" s="65"/>
      <c r="Q25" s="75"/>
      <c r="R25" s="75"/>
      <c r="S25" s="75"/>
      <c r="T25" s="76"/>
      <c r="U25" s="77"/>
      <c r="V25" s="227"/>
    </row>
    <row r="26" spans="1:22" ht="29.25" customHeight="1">
      <c r="A26" s="59" t="s">
        <v>41</v>
      </c>
      <c r="B26" s="187" t="s">
        <v>42</v>
      </c>
      <c r="C26" s="60">
        <v>20271</v>
      </c>
      <c r="D26" s="61"/>
      <c r="E26" s="62"/>
      <c r="F26" s="62"/>
      <c r="G26" s="78"/>
      <c r="H26" s="78"/>
      <c r="I26" s="78"/>
      <c r="J26" s="78"/>
      <c r="K26" s="79">
        <v>19598</v>
      </c>
      <c r="L26" s="80">
        <v>20257</v>
      </c>
      <c r="M26" s="81">
        <v>20570</v>
      </c>
      <c r="N26" s="81"/>
      <c r="O26" s="81">
        <v>20313</v>
      </c>
      <c r="P26" s="81">
        <v>20395</v>
      </c>
      <c r="Q26" s="81"/>
      <c r="R26" s="81"/>
      <c r="S26" s="81">
        <v>19722</v>
      </c>
      <c r="T26" s="82"/>
      <c r="U26" s="83"/>
      <c r="V26" s="226">
        <f>MIN(D26:U26)</f>
        <v>19598</v>
      </c>
    </row>
    <row r="27" spans="1:22" ht="29.25" customHeight="1">
      <c r="A27" s="59" t="s">
        <v>43</v>
      </c>
      <c r="B27" s="187" t="s">
        <v>265</v>
      </c>
      <c r="C27" s="60">
        <v>9501</v>
      </c>
      <c r="D27" s="61"/>
      <c r="E27" s="62"/>
      <c r="F27" s="62"/>
      <c r="G27" s="78"/>
      <c r="H27" s="78"/>
      <c r="I27" s="78"/>
      <c r="J27" s="78"/>
      <c r="K27" s="80">
        <v>9545</v>
      </c>
      <c r="L27" s="80"/>
      <c r="M27" s="81">
        <v>8551</v>
      </c>
      <c r="N27" s="81"/>
      <c r="O27" s="81">
        <v>8354</v>
      </c>
      <c r="P27" s="81"/>
      <c r="Q27" s="81"/>
      <c r="R27" s="81"/>
      <c r="S27" s="84">
        <v>9033</v>
      </c>
      <c r="T27" s="82"/>
      <c r="U27" s="83"/>
      <c r="V27" s="226">
        <f>S27</f>
        <v>9033</v>
      </c>
    </row>
    <row r="28" spans="1:22" ht="29.25" customHeight="1">
      <c r="A28" s="59" t="s">
        <v>44</v>
      </c>
      <c r="B28" s="187" t="s">
        <v>45</v>
      </c>
      <c r="C28" s="60">
        <v>34802</v>
      </c>
      <c r="D28" s="61"/>
      <c r="E28" s="62"/>
      <c r="F28" s="62"/>
      <c r="G28" s="85"/>
      <c r="H28" s="85"/>
      <c r="I28" s="85"/>
      <c r="J28" s="85"/>
      <c r="K28" s="85">
        <v>30244</v>
      </c>
      <c r="L28" s="85">
        <v>32094</v>
      </c>
      <c r="M28" s="81"/>
      <c r="N28" s="81"/>
      <c r="O28" s="84">
        <v>27690</v>
      </c>
      <c r="P28" s="81">
        <v>29138</v>
      </c>
      <c r="Q28" s="81"/>
      <c r="R28" s="81"/>
      <c r="S28" s="81">
        <v>28876</v>
      </c>
      <c r="T28" s="82"/>
      <c r="U28" s="86"/>
      <c r="V28" s="226">
        <f>MIN(D28:U28)</f>
        <v>27690</v>
      </c>
    </row>
    <row r="29" spans="1:22" ht="29.25" customHeight="1">
      <c r="A29" s="59" t="s">
        <v>46</v>
      </c>
      <c r="B29" s="187" t="s">
        <v>265</v>
      </c>
      <c r="C29" s="60">
        <v>10070</v>
      </c>
      <c r="D29" s="61"/>
      <c r="E29" s="62"/>
      <c r="F29" s="62"/>
      <c r="G29" s="85"/>
      <c r="H29" s="85"/>
      <c r="I29" s="85"/>
      <c r="J29" s="85"/>
      <c r="K29" s="85">
        <v>10796</v>
      </c>
      <c r="L29" s="87">
        <v>9845</v>
      </c>
      <c r="M29" s="81"/>
      <c r="N29" s="81"/>
      <c r="O29" s="81">
        <v>8147</v>
      </c>
      <c r="P29" s="81">
        <v>10006</v>
      </c>
      <c r="Q29" s="81"/>
      <c r="R29" s="81"/>
      <c r="S29" s="81">
        <v>10146</v>
      </c>
      <c r="T29" s="82"/>
      <c r="U29" s="86"/>
      <c r="V29" s="226">
        <f>L29</f>
        <v>9845</v>
      </c>
    </row>
    <row r="30" spans="1:22" ht="29.25" customHeight="1">
      <c r="A30" s="59" t="s">
        <v>47</v>
      </c>
      <c r="B30" s="187" t="s">
        <v>48</v>
      </c>
      <c r="C30" s="60">
        <v>18479</v>
      </c>
      <c r="D30" s="61"/>
      <c r="E30" s="62"/>
      <c r="F30" s="62"/>
      <c r="G30" s="85"/>
      <c r="H30" s="85"/>
      <c r="I30" s="85"/>
      <c r="J30" s="85"/>
      <c r="K30" s="87">
        <v>17078</v>
      </c>
      <c r="L30" s="85"/>
      <c r="M30" s="81"/>
      <c r="N30" s="81"/>
      <c r="O30" s="81">
        <v>17218</v>
      </c>
      <c r="P30" s="81"/>
      <c r="Q30" s="81"/>
      <c r="R30" s="81"/>
      <c r="S30" s="81">
        <v>18733</v>
      </c>
      <c r="T30" s="82"/>
      <c r="U30" s="86"/>
      <c r="V30" s="226">
        <f aca="true" t="shared" si="7" ref="V30:V35">MIN(D30:U30)</f>
        <v>17078</v>
      </c>
    </row>
    <row r="31" spans="1:22" ht="29.25" customHeight="1">
      <c r="A31" s="59" t="s">
        <v>49</v>
      </c>
      <c r="B31" s="187" t="s">
        <v>50</v>
      </c>
      <c r="C31" s="60">
        <v>28368</v>
      </c>
      <c r="D31" s="61"/>
      <c r="E31" s="62"/>
      <c r="F31" s="62"/>
      <c r="G31" s="85"/>
      <c r="H31" s="85"/>
      <c r="I31" s="85"/>
      <c r="J31" s="85"/>
      <c r="K31" s="85">
        <v>25033</v>
      </c>
      <c r="L31" s="85"/>
      <c r="M31" s="81">
        <v>25088</v>
      </c>
      <c r="N31" s="81"/>
      <c r="O31" s="81">
        <v>24999</v>
      </c>
      <c r="P31" s="84">
        <v>21508</v>
      </c>
      <c r="Q31" s="81"/>
      <c r="R31" s="81"/>
      <c r="S31" s="81">
        <v>22794</v>
      </c>
      <c r="T31" s="82"/>
      <c r="U31" s="86"/>
      <c r="V31" s="226">
        <f t="shared" si="7"/>
        <v>21508</v>
      </c>
    </row>
    <row r="32" spans="1:22" ht="29.25" customHeight="1">
      <c r="A32" s="59" t="s">
        <v>51</v>
      </c>
      <c r="B32" s="187" t="s">
        <v>52</v>
      </c>
      <c r="C32" s="60">
        <v>37187</v>
      </c>
      <c r="D32" s="61"/>
      <c r="E32" s="62"/>
      <c r="F32" s="62"/>
      <c r="G32" s="68"/>
      <c r="H32" s="68"/>
      <c r="I32" s="68"/>
      <c r="J32" s="68"/>
      <c r="K32" s="88">
        <v>26412</v>
      </c>
      <c r="L32" s="68"/>
      <c r="M32" s="89"/>
      <c r="N32" s="89"/>
      <c r="O32" s="89">
        <v>29530</v>
      </c>
      <c r="P32" s="65"/>
      <c r="Q32" s="67">
        <v>26890</v>
      </c>
      <c r="R32" s="67"/>
      <c r="S32" s="68">
        <v>27388</v>
      </c>
      <c r="T32" s="69"/>
      <c r="U32" s="70"/>
      <c r="V32" s="226">
        <f t="shared" si="7"/>
        <v>26412</v>
      </c>
    </row>
    <row r="33" spans="1:22" ht="29.25" customHeight="1">
      <c r="A33" s="59" t="s">
        <v>53</v>
      </c>
      <c r="B33" s="187" t="s">
        <v>54</v>
      </c>
      <c r="C33" s="60">
        <v>17573</v>
      </c>
      <c r="D33" s="61"/>
      <c r="E33" s="62"/>
      <c r="F33" s="62"/>
      <c r="G33" s="68"/>
      <c r="H33" s="68"/>
      <c r="I33" s="68"/>
      <c r="J33" s="68"/>
      <c r="K33" s="68">
        <v>12937</v>
      </c>
      <c r="L33" s="68">
        <v>14851</v>
      </c>
      <c r="M33" s="89"/>
      <c r="N33" s="89"/>
      <c r="O33" s="89">
        <v>14153</v>
      </c>
      <c r="P33" s="65">
        <v>12584</v>
      </c>
      <c r="Q33" s="67"/>
      <c r="R33" s="68">
        <v>12458</v>
      </c>
      <c r="S33" s="88">
        <v>12098</v>
      </c>
      <c r="T33" s="90"/>
      <c r="U33" s="70"/>
      <c r="V33" s="226">
        <f t="shared" si="7"/>
        <v>12098</v>
      </c>
    </row>
    <row r="34" spans="1:22" ht="29.25" customHeight="1">
      <c r="A34" s="59" t="s">
        <v>55</v>
      </c>
      <c r="B34" s="187" t="s">
        <v>56</v>
      </c>
      <c r="C34" s="60">
        <v>35606</v>
      </c>
      <c r="D34" s="61"/>
      <c r="E34" s="62"/>
      <c r="F34" s="62"/>
      <c r="G34" s="78"/>
      <c r="H34" s="78"/>
      <c r="I34" s="78"/>
      <c r="J34" s="78"/>
      <c r="K34" s="78">
        <v>26149</v>
      </c>
      <c r="L34" s="78">
        <v>25500</v>
      </c>
      <c r="M34" s="81">
        <v>25157</v>
      </c>
      <c r="N34" s="81"/>
      <c r="O34" s="84">
        <v>23782</v>
      </c>
      <c r="P34" s="80">
        <v>24885</v>
      </c>
      <c r="Q34" s="81">
        <v>25565</v>
      </c>
      <c r="R34" s="81"/>
      <c r="S34" s="81">
        <v>25246</v>
      </c>
      <c r="T34" s="82"/>
      <c r="U34" s="83"/>
      <c r="V34" s="226">
        <f t="shared" si="7"/>
        <v>23782</v>
      </c>
    </row>
    <row r="35" spans="1:22" ht="29.25" customHeight="1">
      <c r="A35" s="59" t="s">
        <v>57</v>
      </c>
      <c r="B35" s="187" t="s">
        <v>58</v>
      </c>
      <c r="C35" s="60">
        <v>0</v>
      </c>
      <c r="D35" s="61"/>
      <c r="E35" s="62"/>
      <c r="F35" s="62"/>
      <c r="G35" s="78"/>
      <c r="H35" s="78"/>
      <c r="I35" s="78"/>
      <c r="J35" s="78"/>
      <c r="K35" s="78"/>
      <c r="L35" s="91">
        <v>6480</v>
      </c>
      <c r="M35" s="81">
        <v>6840</v>
      </c>
      <c r="N35" s="81"/>
      <c r="O35" s="81"/>
      <c r="P35" s="80"/>
      <c r="Q35" s="81"/>
      <c r="R35" s="81"/>
      <c r="S35" s="81">
        <v>7631</v>
      </c>
      <c r="T35" s="82"/>
      <c r="U35" s="83">
        <v>7489</v>
      </c>
      <c r="V35" s="226">
        <f t="shared" si="7"/>
        <v>6480</v>
      </c>
    </row>
    <row r="36" spans="1:22" ht="29.25" customHeight="1">
      <c r="A36" s="59"/>
      <c r="B36" s="187"/>
      <c r="C36" s="60"/>
      <c r="D36" s="61"/>
      <c r="E36" s="62"/>
      <c r="F36" s="62"/>
      <c r="G36" s="85"/>
      <c r="H36" s="85"/>
      <c r="I36" s="85"/>
      <c r="J36" s="85"/>
      <c r="K36" s="85"/>
      <c r="L36" s="85"/>
      <c r="M36" s="81"/>
      <c r="N36" s="81"/>
      <c r="O36" s="81"/>
      <c r="P36" s="81"/>
      <c r="Q36" s="81"/>
      <c r="R36" s="81"/>
      <c r="S36" s="81"/>
      <c r="T36" s="82"/>
      <c r="U36" s="83"/>
      <c r="V36" s="228"/>
    </row>
    <row r="37" spans="1:22" ht="29.25" customHeight="1">
      <c r="A37" s="59"/>
      <c r="B37" s="186" t="s">
        <v>59</v>
      </c>
      <c r="C37" s="60"/>
      <c r="D37" s="61"/>
      <c r="E37" s="62"/>
      <c r="F37" s="62"/>
      <c r="G37" s="85"/>
      <c r="H37" s="85"/>
      <c r="I37" s="85"/>
      <c r="J37" s="85"/>
      <c r="K37" s="85"/>
      <c r="L37" s="85"/>
      <c r="M37" s="81"/>
      <c r="N37" s="81"/>
      <c r="O37" s="81"/>
      <c r="P37" s="81"/>
      <c r="Q37" s="81"/>
      <c r="R37" s="81"/>
      <c r="S37" s="81"/>
      <c r="T37" s="82"/>
      <c r="U37" s="83"/>
      <c r="V37" s="228"/>
    </row>
    <row r="38" spans="1:22" ht="29.25" customHeight="1">
      <c r="A38" s="59" t="s">
        <v>60</v>
      </c>
      <c r="B38" s="187" t="s">
        <v>61</v>
      </c>
      <c r="C38" s="60">
        <v>17859</v>
      </c>
      <c r="D38" s="61"/>
      <c r="E38" s="62"/>
      <c r="F38" s="62"/>
      <c r="G38" s="85"/>
      <c r="H38" s="85"/>
      <c r="I38" s="85"/>
      <c r="J38" s="85"/>
      <c r="K38" s="85">
        <v>19590</v>
      </c>
      <c r="L38" s="85"/>
      <c r="M38" s="81">
        <v>19289</v>
      </c>
      <c r="N38" s="81"/>
      <c r="O38" s="81">
        <v>18709</v>
      </c>
      <c r="P38" s="81">
        <v>18692</v>
      </c>
      <c r="Q38" s="81"/>
      <c r="R38" s="81"/>
      <c r="S38" s="84">
        <v>18631</v>
      </c>
      <c r="T38" s="92"/>
      <c r="U38" s="83"/>
      <c r="V38" s="226">
        <f>MIN(D38:U38)</f>
        <v>18631</v>
      </c>
    </row>
    <row r="39" spans="1:22" ht="29.25" customHeight="1">
      <c r="A39" s="59"/>
      <c r="B39" s="187"/>
      <c r="C39" s="60"/>
      <c r="D39" s="61"/>
      <c r="E39" s="62"/>
      <c r="F39" s="62"/>
      <c r="G39" s="85"/>
      <c r="H39" s="85"/>
      <c r="I39" s="85"/>
      <c r="J39" s="85"/>
      <c r="K39" s="85"/>
      <c r="L39" s="85"/>
      <c r="M39" s="81"/>
      <c r="N39" s="81"/>
      <c r="O39" s="81"/>
      <c r="P39" s="81"/>
      <c r="Q39" s="81"/>
      <c r="R39" s="81"/>
      <c r="S39" s="81"/>
      <c r="T39" s="82"/>
      <c r="U39" s="83"/>
      <c r="V39" s="228"/>
    </row>
    <row r="40" spans="1:22" ht="29.25" customHeight="1">
      <c r="A40" s="59"/>
      <c r="B40" s="186" t="s">
        <v>62</v>
      </c>
      <c r="C40" s="60"/>
      <c r="D40" s="61"/>
      <c r="E40" s="62"/>
      <c r="F40" s="62"/>
      <c r="G40" s="85"/>
      <c r="H40" s="85"/>
      <c r="I40" s="85"/>
      <c r="J40" s="85"/>
      <c r="K40" s="85"/>
      <c r="L40" s="85"/>
      <c r="M40" s="81"/>
      <c r="N40" s="81"/>
      <c r="O40" s="81"/>
      <c r="P40" s="81"/>
      <c r="Q40" s="81"/>
      <c r="R40" s="81"/>
      <c r="S40" s="81"/>
      <c r="T40" s="82"/>
      <c r="U40" s="83"/>
      <c r="V40" s="228"/>
    </row>
    <row r="41" spans="1:22" ht="29.25" customHeight="1">
      <c r="A41" s="59" t="s">
        <v>63</v>
      </c>
      <c r="B41" s="187" t="s">
        <v>64</v>
      </c>
      <c r="C41" s="60">
        <v>21578</v>
      </c>
      <c r="D41" s="61"/>
      <c r="E41" s="62"/>
      <c r="F41" s="62"/>
      <c r="G41" s="85"/>
      <c r="H41" s="85"/>
      <c r="I41" s="85"/>
      <c r="J41" s="85"/>
      <c r="K41" s="85"/>
      <c r="L41" s="87">
        <v>16071</v>
      </c>
      <c r="M41" s="81">
        <v>20682</v>
      </c>
      <c r="N41" s="81"/>
      <c r="O41" s="81"/>
      <c r="P41" s="81"/>
      <c r="Q41" s="81"/>
      <c r="R41" s="81"/>
      <c r="S41" s="81">
        <v>21036</v>
      </c>
      <c r="T41" s="82"/>
      <c r="U41" s="83"/>
      <c r="V41" s="226">
        <f aca="true" t="shared" si="8" ref="V41:V48">MIN(D41:U41)</f>
        <v>16071</v>
      </c>
    </row>
    <row r="42" spans="1:22" ht="29.25" customHeight="1">
      <c r="A42" s="59" t="s">
        <v>65</v>
      </c>
      <c r="B42" s="187" t="s">
        <v>66</v>
      </c>
      <c r="C42" s="60">
        <v>17462</v>
      </c>
      <c r="D42" s="61"/>
      <c r="E42" s="62"/>
      <c r="F42" s="62"/>
      <c r="G42" s="85"/>
      <c r="H42" s="85"/>
      <c r="I42" s="85"/>
      <c r="J42" s="85"/>
      <c r="K42" s="85"/>
      <c r="L42" s="87">
        <v>13014</v>
      </c>
      <c r="M42" s="81"/>
      <c r="N42" s="81"/>
      <c r="O42" s="81"/>
      <c r="P42" s="81"/>
      <c r="Q42" s="81">
        <v>15497</v>
      </c>
      <c r="R42" s="81"/>
      <c r="S42" s="81">
        <v>13588</v>
      </c>
      <c r="T42" s="82"/>
      <c r="U42" s="83"/>
      <c r="V42" s="226">
        <f t="shared" si="8"/>
        <v>13014</v>
      </c>
    </row>
    <row r="43" spans="1:22" ht="29.25" customHeight="1">
      <c r="A43" s="59" t="s">
        <v>67</v>
      </c>
      <c r="B43" s="187" t="s">
        <v>68</v>
      </c>
      <c r="C43" s="60">
        <v>17846</v>
      </c>
      <c r="D43" s="61"/>
      <c r="E43" s="62"/>
      <c r="F43" s="62"/>
      <c r="G43" s="85"/>
      <c r="H43" s="85"/>
      <c r="I43" s="85"/>
      <c r="J43" s="85"/>
      <c r="K43" s="85">
        <v>15831</v>
      </c>
      <c r="L43" s="85">
        <v>13989</v>
      </c>
      <c r="M43" s="81"/>
      <c r="N43" s="81"/>
      <c r="O43" s="81"/>
      <c r="P43" s="81"/>
      <c r="Q43" s="81"/>
      <c r="R43" s="81"/>
      <c r="S43" s="84">
        <v>13829</v>
      </c>
      <c r="T43" s="92"/>
      <c r="U43" s="83"/>
      <c r="V43" s="226">
        <f t="shared" si="8"/>
        <v>13829</v>
      </c>
    </row>
    <row r="44" spans="1:22" ht="29.25" customHeight="1">
      <c r="A44" s="59" t="s">
        <v>69</v>
      </c>
      <c r="B44" s="187" t="s">
        <v>70</v>
      </c>
      <c r="C44" s="60">
        <v>30663</v>
      </c>
      <c r="D44" s="61"/>
      <c r="E44" s="62"/>
      <c r="F44" s="62"/>
      <c r="G44" s="85"/>
      <c r="H44" s="85"/>
      <c r="I44" s="85"/>
      <c r="J44" s="85"/>
      <c r="K44" s="85">
        <v>23838</v>
      </c>
      <c r="L44" s="87">
        <v>22247</v>
      </c>
      <c r="M44" s="80"/>
      <c r="N44" s="80"/>
      <c r="O44" s="80"/>
      <c r="P44" s="80"/>
      <c r="Q44" s="80"/>
      <c r="R44" s="80"/>
      <c r="S44" s="80">
        <v>22664</v>
      </c>
      <c r="T44" s="93"/>
      <c r="U44" s="94"/>
      <c r="V44" s="226">
        <f t="shared" si="8"/>
        <v>22247</v>
      </c>
    </row>
    <row r="45" spans="1:22" ht="29.25" customHeight="1">
      <c r="A45" s="59" t="s">
        <v>71</v>
      </c>
      <c r="B45" s="187" t="s">
        <v>72</v>
      </c>
      <c r="C45" s="60">
        <v>28730</v>
      </c>
      <c r="D45" s="61"/>
      <c r="E45" s="62"/>
      <c r="F45" s="62"/>
      <c r="G45" s="85"/>
      <c r="H45" s="85"/>
      <c r="I45" s="85"/>
      <c r="J45" s="85"/>
      <c r="K45" s="85"/>
      <c r="L45" s="85">
        <v>25057</v>
      </c>
      <c r="M45" s="80"/>
      <c r="N45" s="80"/>
      <c r="O45" s="80"/>
      <c r="P45" s="80"/>
      <c r="Q45" s="80"/>
      <c r="R45" s="80"/>
      <c r="S45" s="79">
        <v>23796</v>
      </c>
      <c r="T45" s="95"/>
      <c r="U45" s="94"/>
      <c r="V45" s="226">
        <f t="shared" si="8"/>
        <v>23796</v>
      </c>
    </row>
    <row r="46" spans="1:22" ht="29.25" customHeight="1">
      <c r="A46" s="59" t="s">
        <v>73</v>
      </c>
      <c r="B46" s="187" t="s">
        <v>74</v>
      </c>
      <c r="C46" s="60">
        <v>36783</v>
      </c>
      <c r="D46" s="61"/>
      <c r="E46" s="62"/>
      <c r="F46" s="62"/>
      <c r="G46" s="85"/>
      <c r="H46" s="85"/>
      <c r="I46" s="85"/>
      <c r="J46" s="85"/>
      <c r="K46" s="85">
        <v>32827</v>
      </c>
      <c r="L46" s="85"/>
      <c r="M46" s="80"/>
      <c r="N46" s="80"/>
      <c r="O46" s="80"/>
      <c r="P46" s="80"/>
      <c r="Q46" s="80"/>
      <c r="R46" s="80"/>
      <c r="S46" s="79">
        <v>28569</v>
      </c>
      <c r="T46" s="95"/>
      <c r="U46" s="94"/>
      <c r="V46" s="226">
        <f t="shared" si="8"/>
        <v>28569</v>
      </c>
    </row>
    <row r="47" spans="1:22" ht="29.25" customHeight="1">
      <c r="A47" s="59" t="s">
        <v>75</v>
      </c>
      <c r="B47" s="187" t="s">
        <v>76</v>
      </c>
      <c r="C47" s="60">
        <v>49281</v>
      </c>
      <c r="D47" s="61"/>
      <c r="E47" s="62"/>
      <c r="F47" s="62"/>
      <c r="G47" s="85"/>
      <c r="H47" s="85"/>
      <c r="I47" s="85"/>
      <c r="J47" s="85"/>
      <c r="K47" s="85">
        <v>45791</v>
      </c>
      <c r="L47" s="87">
        <v>40083</v>
      </c>
      <c r="M47" s="80"/>
      <c r="N47" s="80"/>
      <c r="O47" s="80"/>
      <c r="P47" s="80"/>
      <c r="Q47" s="80"/>
      <c r="R47" s="80"/>
      <c r="S47" s="80">
        <v>40347</v>
      </c>
      <c r="T47" s="93"/>
      <c r="U47" s="94"/>
      <c r="V47" s="226">
        <f t="shared" si="8"/>
        <v>40083</v>
      </c>
    </row>
    <row r="48" spans="1:22" ht="29.25" customHeight="1">
      <c r="A48" s="59" t="s">
        <v>77</v>
      </c>
      <c r="B48" s="187" t="s">
        <v>78</v>
      </c>
      <c r="C48" s="60">
        <v>1244</v>
      </c>
      <c r="D48" s="61"/>
      <c r="E48" s="62"/>
      <c r="F48" s="62"/>
      <c r="G48" s="85"/>
      <c r="H48" s="85"/>
      <c r="I48" s="85"/>
      <c r="J48" s="85"/>
      <c r="K48" s="85"/>
      <c r="L48" s="85">
        <v>6458</v>
      </c>
      <c r="M48" s="80"/>
      <c r="N48" s="80"/>
      <c r="O48" s="80"/>
      <c r="P48" s="80"/>
      <c r="Q48" s="80"/>
      <c r="R48" s="80"/>
      <c r="S48" s="79">
        <v>6088</v>
      </c>
      <c r="T48" s="95"/>
      <c r="U48" s="94"/>
      <c r="V48" s="226">
        <f t="shared" si="8"/>
        <v>6088</v>
      </c>
    </row>
    <row r="49" spans="1:22" ht="29.25" customHeight="1">
      <c r="A49" s="59"/>
      <c r="B49" s="187"/>
      <c r="C49" s="60"/>
      <c r="D49" s="61"/>
      <c r="E49" s="62"/>
      <c r="F49" s="62"/>
      <c r="G49" s="85"/>
      <c r="H49" s="85"/>
      <c r="I49" s="85"/>
      <c r="J49" s="85"/>
      <c r="K49" s="85"/>
      <c r="L49" s="89"/>
      <c r="M49" s="89"/>
      <c r="N49" s="89"/>
      <c r="O49" s="80"/>
      <c r="P49" s="80"/>
      <c r="Q49" s="80"/>
      <c r="R49" s="80"/>
      <c r="S49" s="89"/>
      <c r="T49" s="96"/>
      <c r="U49" s="94"/>
      <c r="V49" s="229"/>
    </row>
    <row r="50" spans="1:22" ht="29.25" customHeight="1">
      <c r="A50" s="59"/>
      <c r="B50" s="186" t="s">
        <v>79</v>
      </c>
      <c r="C50" s="60"/>
      <c r="D50" s="61"/>
      <c r="E50" s="62"/>
      <c r="F50" s="62"/>
      <c r="G50" s="85"/>
      <c r="H50" s="85"/>
      <c r="I50" s="85"/>
      <c r="J50" s="85"/>
      <c r="K50" s="85"/>
      <c r="L50" s="89"/>
      <c r="M50" s="89"/>
      <c r="N50" s="89"/>
      <c r="O50" s="80"/>
      <c r="P50" s="80"/>
      <c r="Q50" s="80"/>
      <c r="R50" s="80"/>
      <c r="S50" s="89"/>
      <c r="T50" s="96"/>
      <c r="U50" s="94"/>
      <c r="V50" s="229"/>
    </row>
    <row r="51" spans="1:22" ht="29.25" customHeight="1">
      <c r="A51" s="59" t="s">
        <v>80</v>
      </c>
      <c r="B51" s="187" t="s">
        <v>81</v>
      </c>
      <c r="C51" s="60">
        <v>25026</v>
      </c>
      <c r="D51" s="61"/>
      <c r="E51" s="62"/>
      <c r="F51" s="62"/>
      <c r="G51" s="85"/>
      <c r="H51" s="85"/>
      <c r="I51" s="85"/>
      <c r="J51" s="85"/>
      <c r="K51" s="85">
        <v>21036</v>
      </c>
      <c r="L51" s="89"/>
      <c r="M51" s="89"/>
      <c r="N51" s="89"/>
      <c r="O51" s="80"/>
      <c r="P51" s="80"/>
      <c r="Q51" s="79">
        <v>17409</v>
      </c>
      <c r="R51" s="80"/>
      <c r="S51" s="89">
        <v>19822</v>
      </c>
      <c r="T51" s="96"/>
      <c r="U51" s="94"/>
      <c r="V51" s="226">
        <f aca="true" t="shared" si="9" ref="V51:V57">MIN(D51:U51)</f>
        <v>17409</v>
      </c>
    </row>
    <row r="52" spans="1:22" ht="29.25" customHeight="1">
      <c r="A52" s="59" t="s">
        <v>82</v>
      </c>
      <c r="B52" s="187" t="s">
        <v>83</v>
      </c>
      <c r="C52" s="60">
        <v>26245</v>
      </c>
      <c r="D52" s="61"/>
      <c r="E52" s="62"/>
      <c r="F52" s="62"/>
      <c r="G52" s="85"/>
      <c r="H52" s="85"/>
      <c r="I52" s="85"/>
      <c r="J52" s="85"/>
      <c r="K52" s="87">
        <v>22385</v>
      </c>
      <c r="L52" s="89"/>
      <c r="M52" s="89"/>
      <c r="N52" s="89"/>
      <c r="O52" s="80"/>
      <c r="P52" s="80"/>
      <c r="Q52" s="80"/>
      <c r="R52" s="80"/>
      <c r="S52" s="89"/>
      <c r="T52" s="96"/>
      <c r="U52" s="94"/>
      <c r="V52" s="226">
        <f t="shared" si="9"/>
        <v>22385</v>
      </c>
    </row>
    <row r="53" spans="1:22" ht="29.25" customHeight="1">
      <c r="A53" s="59" t="s">
        <v>84</v>
      </c>
      <c r="B53" s="187" t="s">
        <v>85</v>
      </c>
      <c r="C53" s="60">
        <v>10642</v>
      </c>
      <c r="D53" s="61"/>
      <c r="E53" s="62"/>
      <c r="F53" s="62"/>
      <c r="G53" s="89"/>
      <c r="H53" s="89"/>
      <c r="I53" s="89"/>
      <c r="J53" s="89"/>
      <c r="K53" s="89"/>
      <c r="L53" s="87">
        <v>9588</v>
      </c>
      <c r="M53" s="80">
        <v>12798</v>
      </c>
      <c r="N53" s="80"/>
      <c r="O53" s="89"/>
      <c r="P53" s="89"/>
      <c r="Q53" s="89"/>
      <c r="R53" s="89"/>
      <c r="S53" s="80">
        <v>12881</v>
      </c>
      <c r="T53" s="93"/>
      <c r="U53" s="97"/>
      <c r="V53" s="226">
        <f t="shared" si="9"/>
        <v>9588</v>
      </c>
    </row>
    <row r="54" spans="1:22" ht="29.25" customHeight="1">
      <c r="A54" s="59" t="s">
        <v>86</v>
      </c>
      <c r="B54" s="187" t="s">
        <v>87</v>
      </c>
      <c r="C54" s="60">
        <v>20790</v>
      </c>
      <c r="D54" s="61"/>
      <c r="E54" s="62"/>
      <c r="F54" s="62"/>
      <c r="G54" s="89"/>
      <c r="H54" s="89"/>
      <c r="I54" s="89"/>
      <c r="J54" s="89"/>
      <c r="K54" s="89"/>
      <c r="L54" s="87">
        <v>13853</v>
      </c>
      <c r="M54" s="80"/>
      <c r="N54" s="80"/>
      <c r="O54" s="89"/>
      <c r="P54" s="89"/>
      <c r="Q54" s="89"/>
      <c r="R54" s="89"/>
      <c r="S54" s="80">
        <v>13982</v>
      </c>
      <c r="T54" s="93"/>
      <c r="U54" s="97"/>
      <c r="V54" s="226">
        <f t="shared" si="9"/>
        <v>13853</v>
      </c>
    </row>
    <row r="55" spans="1:22" ht="29.25" customHeight="1">
      <c r="A55" s="59" t="s">
        <v>88</v>
      </c>
      <c r="B55" s="187" t="s">
        <v>89</v>
      </c>
      <c r="C55" s="60">
        <v>31840</v>
      </c>
      <c r="D55" s="61"/>
      <c r="E55" s="62"/>
      <c r="F55" s="62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98">
        <v>23534</v>
      </c>
      <c r="T55" s="99"/>
      <c r="U55" s="97"/>
      <c r="V55" s="226">
        <f t="shared" si="9"/>
        <v>23534</v>
      </c>
    </row>
    <row r="56" spans="1:22" ht="29.25" customHeight="1">
      <c r="A56" s="59" t="s">
        <v>90</v>
      </c>
      <c r="B56" s="188" t="s">
        <v>91</v>
      </c>
      <c r="C56" s="100">
        <v>24871</v>
      </c>
      <c r="D56" s="101"/>
      <c r="E56" s="102"/>
      <c r="F56" s="102"/>
      <c r="G56" s="103"/>
      <c r="H56" s="103"/>
      <c r="I56" s="103"/>
      <c r="J56" s="103"/>
      <c r="K56" s="103"/>
      <c r="L56" s="104">
        <v>19545</v>
      </c>
      <c r="M56" s="103"/>
      <c r="N56" s="103"/>
      <c r="O56" s="103"/>
      <c r="P56" s="103"/>
      <c r="Q56" s="103"/>
      <c r="R56" s="103">
        <v>23181</v>
      </c>
      <c r="S56" s="103">
        <v>20240</v>
      </c>
      <c r="T56" s="105"/>
      <c r="U56" s="106"/>
      <c r="V56" s="226">
        <f t="shared" si="9"/>
        <v>19545</v>
      </c>
    </row>
    <row r="57" spans="1:22" ht="29.25" customHeight="1" thickBot="1">
      <c r="A57" s="107" t="s">
        <v>92</v>
      </c>
      <c r="B57" s="189" t="s">
        <v>78</v>
      </c>
      <c r="C57" s="108">
        <v>6642</v>
      </c>
      <c r="D57" s="109"/>
      <c r="E57" s="110"/>
      <c r="F57" s="110"/>
      <c r="G57" s="111"/>
      <c r="H57" s="111"/>
      <c r="I57" s="111"/>
      <c r="J57" s="111"/>
      <c r="K57" s="111"/>
      <c r="L57" s="112">
        <v>7436</v>
      </c>
      <c r="M57" s="111">
        <v>9002</v>
      </c>
      <c r="N57" s="113"/>
      <c r="O57" s="111"/>
      <c r="P57" s="111"/>
      <c r="Q57" s="111"/>
      <c r="R57" s="111"/>
      <c r="S57" s="111">
        <v>9645</v>
      </c>
      <c r="T57" s="114"/>
      <c r="U57" s="115"/>
      <c r="V57" s="230">
        <f t="shared" si="9"/>
        <v>7436</v>
      </c>
    </row>
    <row r="58" spans="1:22" ht="29.25" customHeight="1" thickBot="1">
      <c r="A58" s="116"/>
      <c r="B58" s="117" t="s">
        <v>93</v>
      </c>
      <c r="C58" s="190">
        <f>SUM(C20:C57)</f>
        <v>671279</v>
      </c>
      <c r="D58" s="118"/>
      <c r="E58" s="118"/>
      <c r="F58" s="118"/>
      <c r="G58" s="119">
        <v>0</v>
      </c>
      <c r="H58" s="119">
        <f>SUM(H23)</f>
        <v>5529</v>
      </c>
      <c r="I58" s="119"/>
      <c r="J58" s="119"/>
      <c r="K58" s="119">
        <f>SUM(K52,K32,K30,K26)</f>
        <v>85473</v>
      </c>
      <c r="L58" s="119">
        <f>SUM(L57,L56,L53:L54,L47,L44,L41:L42,L35,L29,L22)</f>
        <v>167893</v>
      </c>
      <c r="M58" s="119">
        <v>0</v>
      </c>
      <c r="N58" s="119"/>
      <c r="O58" s="119">
        <f>SUM(O34,O28)</f>
        <v>51472</v>
      </c>
      <c r="P58" s="119">
        <f>SUM(P31,P20:P21)</f>
        <v>75907</v>
      </c>
      <c r="Q58" s="119">
        <f>SUM(Q51)</f>
        <v>17409</v>
      </c>
      <c r="R58" s="119">
        <v>0</v>
      </c>
      <c r="S58" s="119">
        <f>SUM(S55,S48,S45:S46,S43,S38,S33,S27)</f>
        <v>135578</v>
      </c>
      <c r="T58" s="120"/>
      <c r="U58" s="237"/>
      <c r="V58" s="121">
        <f>SUM(V20:V57)</f>
        <v>539261</v>
      </c>
    </row>
    <row r="59" spans="1:22" ht="29.25" customHeight="1">
      <c r="A59" s="122"/>
      <c r="B59" s="191"/>
      <c r="C59" s="192"/>
      <c r="D59" s="123"/>
      <c r="E59" s="124"/>
      <c r="F59" s="124"/>
      <c r="G59" s="123">
        <f>G58/$V58</f>
        <v>0</v>
      </c>
      <c r="H59" s="123">
        <f>H58/$V58</f>
        <v>0.010252920200051552</v>
      </c>
      <c r="I59" s="123"/>
      <c r="J59" s="123"/>
      <c r="K59" s="123">
        <f>K58/$V58</f>
        <v>0.15850024385223482</v>
      </c>
      <c r="L59" s="123">
        <f>L58/$V58</f>
        <v>0.31133903619953973</v>
      </c>
      <c r="M59" s="123">
        <f>M58/$V58</f>
        <v>0</v>
      </c>
      <c r="N59" s="123"/>
      <c r="O59" s="123">
        <f>O58/$V58</f>
        <v>0.09544914243752098</v>
      </c>
      <c r="P59" s="123">
        <f>P58/$V58</f>
        <v>0.14076115276276238</v>
      </c>
      <c r="Q59" s="123">
        <f>Q58/$V58</f>
        <v>0.03228306886646726</v>
      </c>
      <c r="R59" s="123">
        <f>R58/$V58</f>
        <v>0</v>
      </c>
      <c r="S59" s="123">
        <f>S58/$V58</f>
        <v>0.2514144356814233</v>
      </c>
      <c r="T59" s="125"/>
      <c r="U59" s="238"/>
      <c r="V59" s="231">
        <f>SUM(D59:U59)</f>
        <v>1</v>
      </c>
    </row>
    <row r="60" spans="1:22" ht="29.25" customHeight="1">
      <c r="A60" s="126"/>
      <c r="B60" s="193" t="s">
        <v>24</v>
      </c>
      <c r="C60" s="194"/>
      <c r="D60" s="127"/>
      <c r="E60" s="128"/>
      <c r="F60" s="128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9"/>
      <c r="U60" s="239"/>
      <c r="V60" s="232"/>
    </row>
    <row r="61" spans="1:22" ht="29.25" customHeight="1">
      <c r="A61" s="126"/>
      <c r="B61" s="195" t="s">
        <v>94</v>
      </c>
      <c r="C61" s="194"/>
      <c r="D61" s="127"/>
      <c r="E61" s="128"/>
      <c r="F61" s="128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9"/>
      <c r="U61" s="239"/>
      <c r="V61" s="130"/>
    </row>
    <row r="62" spans="1:22" ht="29.25" customHeight="1">
      <c r="A62" s="126" t="s">
        <v>95</v>
      </c>
      <c r="B62" s="196" t="s">
        <v>96</v>
      </c>
      <c r="C62" s="194">
        <v>14591</v>
      </c>
      <c r="D62" s="127"/>
      <c r="E62" s="128"/>
      <c r="F62" s="128"/>
      <c r="G62" s="127"/>
      <c r="H62" s="127"/>
      <c r="I62" s="127"/>
      <c r="J62" s="127"/>
      <c r="K62" s="127"/>
      <c r="L62" s="197">
        <v>12186</v>
      </c>
      <c r="M62" s="127">
        <v>13788</v>
      </c>
      <c r="N62" s="127"/>
      <c r="O62" s="127"/>
      <c r="P62" s="127"/>
      <c r="Q62" s="127"/>
      <c r="R62" s="127"/>
      <c r="S62" s="127"/>
      <c r="T62" s="129"/>
      <c r="U62" s="239"/>
      <c r="V62" s="226">
        <f aca="true" t="shared" si="10" ref="V62:V68">MIN(D62:U62)</f>
        <v>12186</v>
      </c>
    </row>
    <row r="63" spans="1:22" ht="29.25" customHeight="1">
      <c r="A63" s="126" t="s">
        <v>97</v>
      </c>
      <c r="B63" s="196" t="s">
        <v>98</v>
      </c>
      <c r="C63" s="194">
        <v>8927</v>
      </c>
      <c r="D63" s="127"/>
      <c r="E63" s="128"/>
      <c r="F63" s="128"/>
      <c r="G63" s="127"/>
      <c r="H63" s="127"/>
      <c r="I63" s="127">
        <v>8546</v>
      </c>
      <c r="J63" s="127"/>
      <c r="K63" s="127"/>
      <c r="L63" s="197">
        <v>6772</v>
      </c>
      <c r="M63" s="127">
        <v>7420</v>
      </c>
      <c r="N63" s="127"/>
      <c r="O63" s="127"/>
      <c r="P63" s="127"/>
      <c r="Q63" s="127"/>
      <c r="R63" s="127"/>
      <c r="S63" s="127">
        <v>8867</v>
      </c>
      <c r="T63" s="129"/>
      <c r="U63" s="239"/>
      <c r="V63" s="226">
        <f t="shared" si="10"/>
        <v>6772</v>
      </c>
    </row>
    <row r="64" spans="1:22" ht="29.25" customHeight="1">
      <c r="A64" s="126" t="s">
        <v>99</v>
      </c>
      <c r="B64" s="196" t="s">
        <v>100</v>
      </c>
      <c r="C64" s="194">
        <v>20508</v>
      </c>
      <c r="D64" s="127"/>
      <c r="E64" s="128"/>
      <c r="F64" s="128"/>
      <c r="G64" s="127"/>
      <c r="H64" s="127"/>
      <c r="I64" s="127">
        <v>18706</v>
      </c>
      <c r="J64" s="127"/>
      <c r="K64" s="127"/>
      <c r="L64" s="197">
        <v>13885</v>
      </c>
      <c r="M64" s="127">
        <v>15062</v>
      </c>
      <c r="N64" s="127"/>
      <c r="O64" s="127"/>
      <c r="P64" s="127"/>
      <c r="Q64" s="127"/>
      <c r="R64" s="127"/>
      <c r="S64" s="127"/>
      <c r="T64" s="129"/>
      <c r="U64" s="239"/>
      <c r="V64" s="226">
        <f t="shared" si="10"/>
        <v>13885</v>
      </c>
    </row>
    <row r="65" spans="1:22" ht="29.25" customHeight="1">
      <c r="A65" s="126" t="s">
        <v>101</v>
      </c>
      <c r="B65" s="196" t="s">
        <v>102</v>
      </c>
      <c r="C65" s="194">
        <v>21029</v>
      </c>
      <c r="D65" s="127"/>
      <c r="E65" s="128"/>
      <c r="F65" s="128"/>
      <c r="G65" s="127"/>
      <c r="H65" s="127"/>
      <c r="I65" s="127"/>
      <c r="J65" s="127"/>
      <c r="K65" s="127"/>
      <c r="L65" s="127"/>
      <c r="M65" s="127">
        <v>17451</v>
      </c>
      <c r="N65" s="127"/>
      <c r="O65" s="127"/>
      <c r="P65" s="127"/>
      <c r="Q65" s="127"/>
      <c r="R65" s="127"/>
      <c r="S65" s="197">
        <v>16926</v>
      </c>
      <c r="T65" s="129"/>
      <c r="U65" s="239"/>
      <c r="V65" s="226">
        <f t="shared" si="10"/>
        <v>16926</v>
      </c>
    </row>
    <row r="66" spans="1:22" ht="29.25" customHeight="1">
      <c r="A66" s="126" t="s">
        <v>103</v>
      </c>
      <c r="B66" s="196" t="s">
        <v>104</v>
      </c>
      <c r="C66" s="194">
        <v>28963</v>
      </c>
      <c r="D66" s="127"/>
      <c r="E66" s="128"/>
      <c r="F66" s="128"/>
      <c r="G66" s="127"/>
      <c r="H66" s="127"/>
      <c r="I66" s="127"/>
      <c r="J66" s="127"/>
      <c r="K66" s="127"/>
      <c r="L66" s="127">
        <v>23339</v>
      </c>
      <c r="M66" s="197">
        <v>21998</v>
      </c>
      <c r="N66" s="127"/>
      <c r="O66" s="127"/>
      <c r="P66" s="127"/>
      <c r="Q66" s="127"/>
      <c r="R66" s="127"/>
      <c r="S66" s="127">
        <v>23727</v>
      </c>
      <c r="T66" s="129"/>
      <c r="U66" s="239"/>
      <c r="V66" s="226">
        <f t="shared" si="10"/>
        <v>21998</v>
      </c>
    </row>
    <row r="67" spans="1:22" ht="29.25" customHeight="1">
      <c r="A67" s="126" t="s">
        <v>105</v>
      </c>
      <c r="B67" s="196" t="s">
        <v>106</v>
      </c>
      <c r="C67" s="194">
        <v>6845</v>
      </c>
      <c r="D67" s="127"/>
      <c r="E67" s="128"/>
      <c r="F67" s="128"/>
      <c r="G67" s="127"/>
      <c r="H67" s="127"/>
      <c r="I67" s="127">
        <v>5437</v>
      </c>
      <c r="J67" s="127"/>
      <c r="K67" s="127"/>
      <c r="L67" s="197">
        <v>4745</v>
      </c>
      <c r="M67" s="127">
        <v>5157</v>
      </c>
      <c r="N67" s="127"/>
      <c r="O67" s="127"/>
      <c r="P67" s="127"/>
      <c r="Q67" s="127"/>
      <c r="R67" s="127"/>
      <c r="S67" s="127"/>
      <c r="T67" s="129"/>
      <c r="U67" s="239"/>
      <c r="V67" s="226">
        <f t="shared" si="10"/>
        <v>4745</v>
      </c>
    </row>
    <row r="68" spans="1:22" ht="29.25" customHeight="1">
      <c r="A68" s="126" t="s">
        <v>107</v>
      </c>
      <c r="B68" s="196" t="s">
        <v>108</v>
      </c>
      <c r="C68" s="194">
        <v>7945</v>
      </c>
      <c r="D68" s="127"/>
      <c r="E68" s="128"/>
      <c r="F68" s="128"/>
      <c r="G68" s="127"/>
      <c r="H68" s="127"/>
      <c r="I68" s="127"/>
      <c r="J68" s="127"/>
      <c r="K68" s="127"/>
      <c r="L68" s="127">
        <v>6112</v>
      </c>
      <c r="M68" s="127">
        <v>5971</v>
      </c>
      <c r="N68" s="127"/>
      <c r="O68" s="127"/>
      <c r="P68" s="197">
        <v>5570</v>
      </c>
      <c r="Q68" s="127"/>
      <c r="R68" s="127"/>
      <c r="S68" s="127">
        <v>5620</v>
      </c>
      <c r="T68" s="129"/>
      <c r="U68" s="239"/>
      <c r="V68" s="226">
        <f t="shared" si="10"/>
        <v>5570</v>
      </c>
    </row>
    <row r="69" spans="1:22" ht="29.25" customHeight="1">
      <c r="A69" s="126"/>
      <c r="B69" s="196"/>
      <c r="C69" s="194"/>
      <c r="D69" s="127"/>
      <c r="E69" s="128"/>
      <c r="F69" s="128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9"/>
      <c r="U69" s="239"/>
      <c r="V69" s="130"/>
    </row>
    <row r="70" spans="1:22" ht="29.25" customHeight="1">
      <c r="A70" s="126"/>
      <c r="B70" s="186" t="s">
        <v>109</v>
      </c>
      <c r="C70" s="194"/>
      <c r="D70" s="127"/>
      <c r="E70" s="128"/>
      <c r="F70" s="128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9"/>
      <c r="U70" s="239"/>
      <c r="V70" s="130"/>
    </row>
    <row r="71" spans="1:22" ht="29.25" customHeight="1">
      <c r="A71" s="126" t="s">
        <v>110</v>
      </c>
      <c r="B71" s="196" t="s">
        <v>111</v>
      </c>
      <c r="C71" s="194">
        <v>6725</v>
      </c>
      <c r="D71" s="127"/>
      <c r="E71" s="128"/>
      <c r="F71" s="128"/>
      <c r="G71" s="127"/>
      <c r="H71" s="127"/>
      <c r="I71" s="127">
        <v>5065</v>
      </c>
      <c r="J71" s="127"/>
      <c r="K71" s="127">
        <v>5069</v>
      </c>
      <c r="L71" s="197">
        <v>4587</v>
      </c>
      <c r="M71" s="127">
        <v>4797</v>
      </c>
      <c r="N71" s="127"/>
      <c r="O71" s="127"/>
      <c r="P71" s="127"/>
      <c r="Q71" s="127"/>
      <c r="R71" s="127"/>
      <c r="S71" s="127"/>
      <c r="T71" s="129"/>
      <c r="U71" s="239"/>
      <c r="V71" s="226">
        <f>MIN(D71:U71)</f>
        <v>4587</v>
      </c>
    </row>
    <row r="72" spans="1:22" ht="29.25" customHeight="1">
      <c r="A72" s="126" t="s">
        <v>112</v>
      </c>
      <c r="B72" s="196" t="s">
        <v>113</v>
      </c>
      <c r="C72" s="194">
        <v>22938</v>
      </c>
      <c r="D72" s="127"/>
      <c r="E72" s="128"/>
      <c r="F72" s="128"/>
      <c r="G72" s="127"/>
      <c r="H72" s="127"/>
      <c r="I72" s="127"/>
      <c r="J72" s="127"/>
      <c r="K72" s="197">
        <v>18092</v>
      </c>
      <c r="L72" s="127">
        <v>18529</v>
      </c>
      <c r="M72" s="127">
        <v>18838</v>
      </c>
      <c r="N72" s="127"/>
      <c r="O72" s="127"/>
      <c r="P72" s="127"/>
      <c r="Q72" s="127"/>
      <c r="R72" s="127"/>
      <c r="S72" s="127"/>
      <c r="T72" s="129"/>
      <c r="U72" s="239"/>
      <c r="V72" s="226">
        <f>MIN(D72:U72)</f>
        <v>18092</v>
      </c>
    </row>
    <row r="73" spans="1:22" ht="29.25" customHeight="1">
      <c r="A73" s="126" t="s">
        <v>114</v>
      </c>
      <c r="B73" s="196" t="s">
        <v>115</v>
      </c>
      <c r="C73" s="194">
        <v>12087</v>
      </c>
      <c r="D73" s="127"/>
      <c r="E73" s="128"/>
      <c r="F73" s="128"/>
      <c r="G73" s="127"/>
      <c r="H73" s="127"/>
      <c r="I73" s="127"/>
      <c r="J73" s="127"/>
      <c r="K73" s="127">
        <v>11668</v>
      </c>
      <c r="L73" s="127"/>
      <c r="M73" s="127">
        <v>11816</v>
      </c>
      <c r="N73" s="127"/>
      <c r="O73" s="127"/>
      <c r="P73" s="127"/>
      <c r="Q73" s="127"/>
      <c r="R73" s="127"/>
      <c r="S73" s="197">
        <v>11594</v>
      </c>
      <c r="T73" s="129"/>
      <c r="U73" s="239"/>
      <c r="V73" s="226">
        <f>MIN(D73:U73)</f>
        <v>11594</v>
      </c>
    </row>
    <row r="74" spans="1:22" ht="29.25" customHeight="1">
      <c r="A74" s="126" t="s">
        <v>116</v>
      </c>
      <c r="B74" s="196" t="s">
        <v>117</v>
      </c>
      <c r="C74" s="194">
        <v>30602</v>
      </c>
      <c r="D74" s="127"/>
      <c r="E74" s="128"/>
      <c r="F74" s="128"/>
      <c r="G74" s="127"/>
      <c r="H74" s="127"/>
      <c r="I74" s="127"/>
      <c r="J74" s="127"/>
      <c r="K74" s="127">
        <v>21955</v>
      </c>
      <c r="L74" s="127"/>
      <c r="M74" s="127">
        <v>22802</v>
      </c>
      <c r="N74" s="127"/>
      <c r="O74" s="127"/>
      <c r="P74" s="127"/>
      <c r="Q74" s="127"/>
      <c r="R74" s="127"/>
      <c r="S74" s="197">
        <v>21449</v>
      </c>
      <c r="T74" s="129"/>
      <c r="U74" s="239"/>
      <c r="V74" s="226">
        <f>MIN(D74:U74)</f>
        <v>21449</v>
      </c>
    </row>
    <row r="75" spans="1:22" ht="29.25" customHeight="1">
      <c r="A75" s="126" t="s">
        <v>118</v>
      </c>
      <c r="B75" s="196" t="s">
        <v>119</v>
      </c>
      <c r="C75" s="194">
        <v>17941</v>
      </c>
      <c r="D75" s="127"/>
      <c r="E75" s="128"/>
      <c r="F75" s="128"/>
      <c r="G75" s="127"/>
      <c r="H75" s="127"/>
      <c r="I75" s="127"/>
      <c r="J75" s="127"/>
      <c r="K75" s="127">
        <v>15097</v>
      </c>
      <c r="L75" s="127"/>
      <c r="M75" s="127">
        <v>13416</v>
      </c>
      <c r="N75" s="127"/>
      <c r="O75" s="127"/>
      <c r="P75" s="127"/>
      <c r="Q75" s="127"/>
      <c r="R75" s="127"/>
      <c r="S75" s="197">
        <v>13133</v>
      </c>
      <c r="T75" s="129"/>
      <c r="U75" s="239"/>
      <c r="V75" s="226">
        <f>MIN(D75:U75)</f>
        <v>13133</v>
      </c>
    </row>
    <row r="76" spans="1:22" ht="29.25" customHeight="1">
      <c r="A76" s="126"/>
      <c r="B76" s="196"/>
      <c r="C76" s="194"/>
      <c r="D76" s="127"/>
      <c r="E76" s="128"/>
      <c r="F76" s="128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9"/>
      <c r="U76" s="239"/>
      <c r="V76" s="130"/>
    </row>
    <row r="77" spans="1:22" ht="29.25" customHeight="1">
      <c r="A77" s="126"/>
      <c r="B77" s="186" t="s">
        <v>120</v>
      </c>
      <c r="C77" s="194"/>
      <c r="D77" s="127"/>
      <c r="E77" s="128"/>
      <c r="F77" s="128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9"/>
      <c r="U77" s="239"/>
      <c r="V77" s="130"/>
    </row>
    <row r="78" spans="1:22" ht="29.25" customHeight="1">
      <c r="A78" s="126" t="s">
        <v>121</v>
      </c>
      <c r="B78" s="196" t="s">
        <v>122</v>
      </c>
      <c r="C78" s="194">
        <v>18960</v>
      </c>
      <c r="D78" s="127"/>
      <c r="E78" s="128"/>
      <c r="F78" s="128"/>
      <c r="G78" s="127"/>
      <c r="H78" s="127"/>
      <c r="I78" s="127"/>
      <c r="J78" s="127"/>
      <c r="K78" s="127">
        <v>15228</v>
      </c>
      <c r="L78" s="197">
        <v>14268</v>
      </c>
      <c r="M78" s="127">
        <v>14363</v>
      </c>
      <c r="N78" s="127"/>
      <c r="O78" s="127"/>
      <c r="P78" s="127"/>
      <c r="Q78" s="127"/>
      <c r="R78" s="127"/>
      <c r="S78" s="127"/>
      <c r="T78" s="129"/>
      <c r="U78" s="239"/>
      <c r="V78" s="226">
        <f>MIN(D78:U78)</f>
        <v>14268</v>
      </c>
    </row>
    <row r="79" spans="1:22" ht="29.25" customHeight="1">
      <c r="A79" s="126" t="s">
        <v>123</v>
      </c>
      <c r="B79" s="196" t="s">
        <v>124</v>
      </c>
      <c r="C79" s="194">
        <v>25246</v>
      </c>
      <c r="D79" s="127"/>
      <c r="E79" s="128"/>
      <c r="F79" s="128"/>
      <c r="G79" s="127"/>
      <c r="H79" s="127"/>
      <c r="I79" s="127"/>
      <c r="J79" s="127"/>
      <c r="K79" s="197">
        <v>16953</v>
      </c>
      <c r="L79" s="127"/>
      <c r="M79" s="127">
        <v>20263</v>
      </c>
      <c r="N79" s="127"/>
      <c r="O79" s="127"/>
      <c r="P79" s="127"/>
      <c r="Q79" s="127"/>
      <c r="R79" s="127"/>
      <c r="S79" s="127">
        <v>17954</v>
      </c>
      <c r="T79" s="129"/>
      <c r="U79" s="239"/>
      <c r="V79" s="226">
        <f>MIN(D79:U79)</f>
        <v>16953</v>
      </c>
    </row>
    <row r="80" spans="1:22" ht="29.25" customHeight="1">
      <c r="A80" s="126" t="s">
        <v>125</v>
      </c>
      <c r="B80" s="196" t="s">
        <v>126</v>
      </c>
      <c r="C80" s="194">
        <v>6735</v>
      </c>
      <c r="D80" s="127"/>
      <c r="E80" s="128"/>
      <c r="F80" s="128"/>
      <c r="G80" s="127"/>
      <c r="H80" s="127"/>
      <c r="I80" s="127">
        <v>6146</v>
      </c>
      <c r="J80" s="127"/>
      <c r="K80" s="127">
        <v>6127</v>
      </c>
      <c r="L80" s="127"/>
      <c r="M80" s="197">
        <v>5706</v>
      </c>
      <c r="N80" s="127"/>
      <c r="O80" s="127"/>
      <c r="P80" s="127"/>
      <c r="Q80" s="127"/>
      <c r="R80" s="127"/>
      <c r="S80" s="131"/>
      <c r="T80" s="129"/>
      <c r="U80" s="239"/>
      <c r="V80" s="226">
        <f>MIN(D80:U80)</f>
        <v>5706</v>
      </c>
    </row>
    <row r="81" spans="1:22" ht="29.25" customHeight="1">
      <c r="A81" s="126" t="s">
        <v>127</v>
      </c>
      <c r="B81" s="196" t="s">
        <v>128</v>
      </c>
      <c r="C81" s="194">
        <v>9316</v>
      </c>
      <c r="D81" s="127"/>
      <c r="E81" s="128"/>
      <c r="F81" s="128"/>
      <c r="G81" s="127"/>
      <c r="H81" s="127"/>
      <c r="I81" s="127"/>
      <c r="J81" s="127"/>
      <c r="K81" s="197">
        <v>9493</v>
      </c>
      <c r="L81" s="127"/>
      <c r="M81" s="127"/>
      <c r="N81" s="127"/>
      <c r="O81" s="127"/>
      <c r="P81" s="127"/>
      <c r="Q81" s="127"/>
      <c r="R81" s="127"/>
      <c r="S81" s="89">
        <v>10091</v>
      </c>
      <c r="T81" s="129"/>
      <c r="U81" s="239"/>
      <c r="V81" s="226">
        <f>MIN(D81:U81)</f>
        <v>9493</v>
      </c>
    </row>
    <row r="82" spans="1:22" ht="29.25" customHeight="1">
      <c r="A82" s="126" t="s">
        <v>129</v>
      </c>
      <c r="B82" s="196" t="s">
        <v>130</v>
      </c>
      <c r="C82" s="194">
        <v>26434</v>
      </c>
      <c r="D82" s="127"/>
      <c r="E82" s="128"/>
      <c r="F82" s="128"/>
      <c r="G82" s="127"/>
      <c r="H82" s="127"/>
      <c r="I82" s="127"/>
      <c r="J82" s="127"/>
      <c r="K82" s="197">
        <v>18184</v>
      </c>
      <c r="L82" s="127"/>
      <c r="M82" s="127"/>
      <c r="N82" s="127"/>
      <c r="O82" s="127"/>
      <c r="P82" s="127"/>
      <c r="Q82" s="127"/>
      <c r="R82" s="127"/>
      <c r="S82" s="127">
        <v>19456</v>
      </c>
      <c r="T82" s="129"/>
      <c r="U82" s="239"/>
      <c r="V82" s="226">
        <f>MIN(D82:U82)</f>
        <v>18184</v>
      </c>
    </row>
    <row r="83" spans="1:22" ht="29.25" customHeight="1">
      <c r="A83" s="126"/>
      <c r="B83" s="196"/>
      <c r="C83" s="194"/>
      <c r="D83" s="127"/>
      <c r="E83" s="128"/>
      <c r="F83" s="128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9"/>
      <c r="U83" s="239"/>
      <c r="V83" s="130"/>
    </row>
    <row r="84" spans="1:22" ht="29.25" customHeight="1">
      <c r="A84" s="126"/>
      <c r="B84" s="186" t="s">
        <v>131</v>
      </c>
      <c r="C84" s="194"/>
      <c r="D84" s="127"/>
      <c r="E84" s="128"/>
      <c r="F84" s="128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9"/>
      <c r="U84" s="239"/>
      <c r="V84" s="130"/>
    </row>
    <row r="85" spans="1:22" ht="36" customHeight="1">
      <c r="A85" s="126" t="s">
        <v>132</v>
      </c>
      <c r="B85" s="198" t="s">
        <v>133</v>
      </c>
      <c r="C85" s="194">
        <v>35390</v>
      </c>
      <c r="D85" s="127">
        <v>32088</v>
      </c>
      <c r="E85" s="128"/>
      <c r="F85" s="128"/>
      <c r="G85" s="127"/>
      <c r="H85" s="127"/>
      <c r="I85" s="127"/>
      <c r="J85" s="127"/>
      <c r="K85" s="197">
        <v>26048</v>
      </c>
      <c r="L85" s="127">
        <v>28737</v>
      </c>
      <c r="M85" s="127">
        <v>27077</v>
      </c>
      <c r="N85" s="127"/>
      <c r="O85" s="127"/>
      <c r="P85" s="127"/>
      <c r="Q85" s="127"/>
      <c r="R85" s="127"/>
      <c r="S85" s="127"/>
      <c r="T85" s="129"/>
      <c r="U85" s="239"/>
      <c r="V85" s="226">
        <f>MIN(D85:U85)</f>
        <v>26048</v>
      </c>
    </row>
    <row r="86" spans="1:22" ht="29.25" customHeight="1">
      <c r="A86" s="126" t="s">
        <v>134</v>
      </c>
      <c r="B86" s="196" t="s">
        <v>135</v>
      </c>
      <c r="C86" s="194">
        <v>15304</v>
      </c>
      <c r="D86" s="127">
        <v>11730</v>
      </c>
      <c r="E86" s="128"/>
      <c r="F86" s="128"/>
      <c r="G86" s="127"/>
      <c r="H86" s="127"/>
      <c r="I86" s="127"/>
      <c r="J86" s="127"/>
      <c r="K86" s="127"/>
      <c r="L86" s="127"/>
      <c r="M86" s="197">
        <v>11538</v>
      </c>
      <c r="N86" s="127"/>
      <c r="O86" s="127"/>
      <c r="P86" s="127"/>
      <c r="Q86" s="127"/>
      <c r="R86" s="127"/>
      <c r="S86" s="127"/>
      <c r="T86" s="129"/>
      <c r="U86" s="239"/>
      <c r="V86" s="226">
        <f>MIN(D86:U86)</f>
        <v>11538</v>
      </c>
    </row>
    <row r="87" spans="1:22" ht="29.25" customHeight="1">
      <c r="A87" s="126" t="s">
        <v>136</v>
      </c>
      <c r="B87" s="196" t="s">
        <v>137</v>
      </c>
      <c r="C87" s="194">
        <v>10923</v>
      </c>
      <c r="D87" s="127">
        <v>8396</v>
      </c>
      <c r="E87" s="128"/>
      <c r="F87" s="128"/>
      <c r="G87" s="127"/>
      <c r="H87" s="127"/>
      <c r="I87" s="127"/>
      <c r="J87" s="127"/>
      <c r="K87" s="127"/>
      <c r="L87" s="127">
        <v>8703</v>
      </c>
      <c r="M87" s="197">
        <v>7740</v>
      </c>
      <c r="N87" s="127"/>
      <c r="O87" s="127"/>
      <c r="P87" s="127">
        <v>8142</v>
      </c>
      <c r="Q87" s="127"/>
      <c r="R87" s="127"/>
      <c r="S87" s="127"/>
      <c r="T87" s="129"/>
      <c r="U87" s="239"/>
      <c r="V87" s="226">
        <f>MIN(D87:U87)</f>
        <v>7740</v>
      </c>
    </row>
    <row r="88" spans="1:22" ht="29.25" customHeight="1">
      <c r="A88" s="126"/>
      <c r="B88" s="196"/>
      <c r="C88" s="194"/>
      <c r="D88" s="127"/>
      <c r="E88" s="128"/>
      <c r="F88" s="128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9"/>
      <c r="U88" s="239"/>
      <c r="V88" s="130"/>
    </row>
    <row r="89" spans="1:22" ht="29.25" customHeight="1">
      <c r="A89" s="126"/>
      <c r="B89" s="186" t="s">
        <v>138</v>
      </c>
      <c r="C89" s="194"/>
      <c r="D89" s="127"/>
      <c r="E89" s="128"/>
      <c r="F89" s="128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9"/>
      <c r="U89" s="239"/>
      <c r="V89" s="130"/>
    </row>
    <row r="90" spans="1:22" ht="29.25" customHeight="1">
      <c r="A90" s="126" t="s">
        <v>139</v>
      </c>
      <c r="B90" s="132" t="s">
        <v>140</v>
      </c>
      <c r="C90" s="194">
        <v>24136</v>
      </c>
      <c r="D90" s="127"/>
      <c r="E90" s="128"/>
      <c r="F90" s="128"/>
      <c r="G90" s="127"/>
      <c r="H90" s="127"/>
      <c r="I90" s="127"/>
      <c r="J90" s="127"/>
      <c r="K90" s="127"/>
      <c r="L90" s="127"/>
      <c r="M90" s="127">
        <v>24505</v>
      </c>
      <c r="N90" s="127"/>
      <c r="O90" s="127"/>
      <c r="P90" s="197">
        <v>23696</v>
      </c>
      <c r="Q90" s="127"/>
      <c r="R90" s="127"/>
      <c r="S90" s="127"/>
      <c r="T90" s="129"/>
      <c r="U90" s="239"/>
      <c r="V90" s="226">
        <f>MIN(D90:U90)</f>
        <v>23696</v>
      </c>
    </row>
    <row r="91" spans="1:22" ht="29.25" customHeight="1">
      <c r="A91" s="126" t="s">
        <v>141</v>
      </c>
      <c r="B91" s="132" t="s">
        <v>142</v>
      </c>
      <c r="C91" s="194">
        <v>15415</v>
      </c>
      <c r="D91" s="127"/>
      <c r="E91" s="128">
        <v>12849</v>
      </c>
      <c r="F91" s="128"/>
      <c r="G91" s="127"/>
      <c r="H91" s="127"/>
      <c r="I91" s="127"/>
      <c r="J91" s="127"/>
      <c r="K91" s="127"/>
      <c r="L91" s="127"/>
      <c r="M91" s="127">
        <v>13999</v>
      </c>
      <c r="N91" s="127"/>
      <c r="O91" s="127"/>
      <c r="P91" s="197">
        <v>11446</v>
      </c>
      <c r="Q91" s="127"/>
      <c r="R91" s="127"/>
      <c r="S91" s="127"/>
      <c r="T91" s="129"/>
      <c r="U91" s="239"/>
      <c r="V91" s="226">
        <f>MIN(D91:U91)</f>
        <v>11446</v>
      </c>
    </row>
    <row r="92" spans="1:22" ht="29.25" customHeight="1">
      <c r="A92" s="126" t="s">
        <v>143</v>
      </c>
      <c r="B92" s="196" t="s">
        <v>144</v>
      </c>
      <c r="C92" s="194">
        <v>12524</v>
      </c>
      <c r="D92" s="127"/>
      <c r="E92" s="128"/>
      <c r="F92" s="128"/>
      <c r="G92" s="127"/>
      <c r="H92" s="127"/>
      <c r="I92" s="127"/>
      <c r="J92" s="127"/>
      <c r="K92" s="127"/>
      <c r="L92" s="127"/>
      <c r="M92" s="127">
        <v>8463</v>
      </c>
      <c r="N92" s="127"/>
      <c r="O92" s="127"/>
      <c r="P92" s="197">
        <v>8288</v>
      </c>
      <c r="Q92" s="127"/>
      <c r="R92" s="127"/>
      <c r="S92" s="127"/>
      <c r="T92" s="129"/>
      <c r="U92" s="239"/>
      <c r="V92" s="226">
        <f>MIN(D92:U92)</f>
        <v>8288</v>
      </c>
    </row>
    <row r="93" spans="1:22" ht="29.25" customHeight="1">
      <c r="A93" s="126" t="s">
        <v>145</v>
      </c>
      <c r="B93" s="196" t="s">
        <v>146</v>
      </c>
      <c r="C93" s="194">
        <v>12851</v>
      </c>
      <c r="D93" s="127"/>
      <c r="E93" s="199">
        <v>7862</v>
      </c>
      <c r="F93" s="128"/>
      <c r="G93" s="127"/>
      <c r="H93" s="127"/>
      <c r="I93" s="127"/>
      <c r="J93" s="127"/>
      <c r="K93" s="127"/>
      <c r="L93" s="127"/>
      <c r="M93" s="127">
        <v>8837</v>
      </c>
      <c r="N93" s="127"/>
      <c r="O93" s="127"/>
      <c r="P93" s="127">
        <v>8302</v>
      </c>
      <c r="Q93" s="127"/>
      <c r="R93" s="127"/>
      <c r="S93" s="127"/>
      <c r="T93" s="129"/>
      <c r="U93" s="239"/>
      <c r="V93" s="226">
        <f>MIN(D93:U93)</f>
        <v>7862</v>
      </c>
    </row>
    <row r="94" spans="1:22" ht="29.25" customHeight="1">
      <c r="A94" s="133" t="s">
        <v>147</v>
      </c>
      <c r="B94" s="200" t="s">
        <v>148</v>
      </c>
      <c r="C94" s="201">
        <v>18421</v>
      </c>
      <c r="D94" s="103"/>
      <c r="E94" s="202">
        <v>11304</v>
      </c>
      <c r="F94" s="134"/>
      <c r="G94" s="103"/>
      <c r="H94" s="103"/>
      <c r="I94" s="103"/>
      <c r="J94" s="103"/>
      <c r="K94" s="103"/>
      <c r="L94" s="103"/>
      <c r="M94" s="103">
        <v>14992</v>
      </c>
      <c r="N94" s="103"/>
      <c r="O94" s="103"/>
      <c r="P94" s="103"/>
      <c r="Q94" s="103"/>
      <c r="R94" s="103"/>
      <c r="S94" s="103"/>
      <c r="T94" s="105"/>
      <c r="U94" s="106"/>
      <c r="V94" s="233">
        <f>MIN(D94:U94)</f>
        <v>11304</v>
      </c>
    </row>
    <row r="95" spans="1:22" ht="29.25" customHeight="1" thickBot="1">
      <c r="A95" s="135"/>
      <c r="B95" s="136"/>
      <c r="C95" s="203"/>
      <c r="D95" s="111"/>
      <c r="E95" s="137"/>
      <c r="F95" s="138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4"/>
      <c r="U95" s="115"/>
      <c r="V95" s="230"/>
    </row>
    <row r="96" spans="1:22" ht="29.25" customHeight="1" thickBot="1">
      <c r="A96" s="139"/>
      <c r="B96" s="140" t="s">
        <v>149</v>
      </c>
      <c r="C96" s="204">
        <f>SUM(C62:C94)</f>
        <v>430756</v>
      </c>
      <c r="D96" s="141"/>
      <c r="E96" s="142">
        <f>SUM(E93:E94)</f>
        <v>19166</v>
      </c>
      <c r="F96" s="142"/>
      <c r="G96" s="141"/>
      <c r="H96" s="141"/>
      <c r="I96" s="141">
        <v>0</v>
      </c>
      <c r="J96" s="141"/>
      <c r="K96" s="141">
        <f>SUM(K85,K81:K82,K79,K72)</f>
        <v>88770</v>
      </c>
      <c r="L96" s="141">
        <f>SUM(L78,L71,L67,L62:L64)</f>
        <v>56443</v>
      </c>
      <c r="M96" s="141">
        <f>SUM(M86:M87,M80,M66)</f>
        <v>46982</v>
      </c>
      <c r="N96" s="141"/>
      <c r="O96" s="141"/>
      <c r="P96" s="141">
        <f>SUM(P90:P92,P68)</f>
        <v>49000</v>
      </c>
      <c r="Q96" s="141"/>
      <c r="R96" s="141"/>
      <c r="S96" s="141">
        <f>SUM(S73:S75,S65)</f>
        <v>63102</v>
      </c>
      <c r="T96" s="143"/>
      <c r="U96" s="240"/>
      <c r="V96" s="144">
        <f>SUM(V62:V94)</f>
        <v>323463</v>
      </c>
    </row>
    <row r="97" spans="1:22" ht="29.25" customHeight="1">
      <c r="A97" s="126"/>
      <c r="B97" s="196"/>
      <c r="C97" s="194"/>
      <c r="D97" s="127"/>
      <c r="E97" s="145">
        <f>E96/$V96</f>
        <v>0.05925252656408925</v>
      </c>
      <c r="F97" s="128"/>
      <c r="G97" s="127"/>
      <c r="H97" s="127"/>
      <c r="I97" s="145">
        <f>I96/$V96</f>
        <v>0</v>
      </c>
      <c r="J97" s="127"/>
      <c r="K97" s="145">
        <f>K96/$V96</f>
        <v>0.2744363342948034</v>
      </c>
      <c r="L97" s="145">
        <f>L96/$V96</f>
        <v>0.17449600108822338</v>
      </c>
      <c r="M97" s="145">
        <f>M96/$V96</f>
        <v>0.1452469061376417</v>
      </c>
      <c r="N97" s="127"/>
      <c r="O97" s="127"/>
      <c r="P97" s="145">
        <f>P96/$V96</f>
        <v>0.15148564132528294</v>
      </c>
      <c r="Q97" s="127"/>
      <c r="R97" s="127"/>
      <c r="S97" s="145">
        <f>S96/$V96</f>
        <v>0.19508259058995928</v>
      </c>
      <c r="T97" s="129"/>
      <c r="U97" s="239"/>
      <c r="V97" s="234">
        <f>SUM(D97:U97)</f>
        <v>1</v>
      </c>
    </row>
    <row r="98" spans="1:22" ht="29.25" customHeight="1">
      <c r="A98" s="126"/>
      <c r="B98" s="193" t="s">
        <v>25</v>
      </c>
      <c r="C98" s="194"/>
      <c r="D98" s="127"/>
      <c r="E98" s="128"/>
      <c r="F98" s="128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9"/>
      <c r="U98" s="239"/>
      <c r="V98" s="130"/>
    </row>
    <row r="99" spans="1:22" ht="29.25" customHeight="1">
      <c r="A99" s="126"/>
      <c r="B99" s="195" t="s">
        <v>150</v>
      </c>
      <c r="C99" s="194"/>
      <c r="D99" s="127"/>
      <c r="E99" s="128"/>
      <c r="F99" s="128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9"/>
      <c r="U99" s="239"/>
      <c r="V99" s="130"/>
    </row>
    <row r="100" spans="1:22" ht="29.25" customHeight="1">
      <c r="A100" s="126" t="s">
        <v>151</v>
      </c>
      <c r="B100" s="196" t="s">
        <v>152</v>
      </c>
      <c r="C100" s="194">
        <v>12916</v>
      </c>
      <c r="D100" s="127"/>
      <c r="E100" s="128"/>
      <c r="F100" s="128"/>
      <c r="G100" s="127"/>
      <c r="H100" s="127"/>
      <c r="I100" s="127"/>
      <c r="J100" s="127"/>
      <c r="K100" s="127">
        <v>9384</v>
      </c>
      <c r="L100" s="127"/>
      <c r="M100" s="127">
        <v>9444</v>
      </c>
      <c r="N100" s="127"/>
      <c r="O100" s="127"/>
      <c r="P100" s="127"/>
      <c r="Q100" s="127"/>
      <c r="R100" s="127"/>
      <c r="S100" s="197">
        <v>9151</v>
      </c>
      <c r="T100" s="129"/>
      <c r="U100" s="239"/>
      <c r="V100" s="226">
        <f aca="true" t="shared" si="11" ref="V100:V107">MIN(D100:U100)</f>
        <v>9151</v>
      </c>
    </row>
    <row r="101" spans="1:22" ht="29.25" customHeight="1">
      <c r="A101" s="126" t="s">
        <v>153</v>
      </c>
      <c r="B101" s="196" t="s">
        <v>154</v>
      </c>
      <c r="C101" s="194">
        <v>11531</v>
      </c>
      <c r="D101" s="127"/>
      <c r="E101" s="128"/>
      <c r="F101" s="128"/>
      <c r="G101" s="127"/>
      <c r="H101" s="127"/>
      <c r="I101" s="127"/>
      <c r="J101" s="127"/>
      <c r="K101" s="197">
        <v>9020</v>
      </c>
      <c r="L101" s="127"/>
      <c r="M101" s="127">
        <v>9288</v>
      </c>
      <c r="N101" s="127"/>
      <c r="O101" s="127"/>
      <c r="P101" s="127"/>
      <c r="Q101" s="127"/>
      <c r="R101" s="127"/>
      <c r="S101" s="127">
        <v>9263</v>
      </c>
      <c r="T101" s="129">
        <v>9058</v>
      </c>
      <c r="U101" s="239"/>
      <c r="V101" s="226">
        <f t="shared" si="11"/>
        <v>9020</v>
      </c>
    </row>
    <row r="102" spans="1:22" ht="29.25" customHeight="1">
      <c r="A102" s="126" t="s">
        <v>155</v>
      </c>
      <c r="B102" s="196" t="s">
        <v>156</v>
      </c>
      <c r="C102" s="194">
        <v>12624</v>
      </c>
      <c r="D102" s="127"/>
      <c r="E102" s="128"/>
      <c r="F102" s="128"/>
      <c r="G102" s="127"/>
      <c r="H102" s="127"/>
      <c r="I102" s="127"/>
      <c r="J102" s="127"/>
      <c r="K102" s="127">
        <v>10717</v>
      </c>
      <c r="L102" s="127"/>
      <c r="M102" s="127"/>
      <c r="N102" s="127"/>
      <c r="O102" s="127"/>
      <c r="P102" s="127"/>
      <c r="Q102" s="127"/>
      <c r="R102" s="127"/>
      <c r="S102" s="127">
        <v>10974</v>
      </c>
      <c r="T102" s="205">
        <v>10457</v>
      </c>
      <c r="U102" s="239"/>
      <c r="V102" s="226">
        <f t="shared" si="11"/>
        <v>10457</v>
      </c>
    </row>
    <row r="103" spans="1:22" ht="29.25" customHeight="1">
      <c r="A103" s="126" t="s">
        <v>157</v>
      </c>
      <c r="B103" s="196" t="s">
        <v>158</v>
      </c>
      <c r="C103" s="194">
        <v>15931</v>
      </c>
      <c r="D103" s="127"/>
      <c r="E103" s="128"/>
      <c r="F103" s="128"/>
      <c r="G103" s="127"/>
      <c r="H103" s="127"/>
      <c r="I103" s="127"/>
      <c r="J103" s="127"/>
      <c r="K103" s="127">
        <v>14026</v>
      </c>
      <c r="L103" s="127"/>
      <c r="M103" s="127"/>
      <c r="N103" s="127"/>
      <c r="O103" s="127"/>
      <c r="P103" s="127"/>
      <c r="Q103" s="127"/>
      <c r="R103" s="127"/>
      <c r="S103" s="127">
        <v>14088</v>
      </c>
      <c r="T103" s="205">
        <v>13428</v>
      </c>
      <c r="U103" s="239"/>
      <c r="V103" s="226">
        <f t="shared" si="11"/>
        <v>13428</v>
      </c>
    </row>
    <row r="104" spans="1:22" ht="29.25" customHeight="1">
      <c r="A104" s="126" t="s">
        <v>159</v>
      </c>
      <c r="B104" s="196" t="s">
        <v>160</v>
      </c>
      <c r="C104" s="194">
        <v>13289</v>
      </c>
      <c r="D104" s="127"/>
      <c r="E104" s="128"/>
      <c r="F104" s="128"/>
      <c r="G104" s="127"/>
      <c r="H104" s="127"/>
      <c r="I104" s="127"/>
      <c r="J104" s="127"/>
      <c r="K104" s="127">
        <v>9474</v>
      </c>
      <c r="L104" s="197">
        <v>8408</v>
      </c>
      <c r="M104" s="127">
        <v>9421</v>
      </c>
      <c r="N104" s="127"/>
      <c r="O104" s="127"/>
      <c r="P104" s="127"/>
      <c r="Q104" s="127"/>
      <c r="R104" s="127"/>
      <c r="S104" s="127"/>
      <c r="T104" s="129"/>
      <c r="U104" s="239"/>
      <c r="V104" s="226">
        <f t="shared" si="11"/>
        <v>8408</v>
      </c>
    </row>
    <row r="105" spans="1:22" ht="29.25" customHeight="1">
      <c r="A105" s="126" t="s">
        <v>161</v>
      </c>
      <c r="B105" s="196" t="s">
        <v>162</v>
      </c>
      <c r="C105" s="194">
        <v>13763</v>
      </c>
      <c r="D105" s="127"/>
      <c r="E105" s="128"/>
      <c r="F105" s="128"/>
      <c r="G105" s="127"/>
      <c r="H105" s="127"/>
      <c r="I105" s="127"/>
      <c r="J105" s="127"/>
      <c r="K105" s="127">
        <v>11071</v>
      </c>
      <c r="L105" s="127">
        <v>11805</v>
      </c>
      <c r="M105" s="197">
        <v>10308</v>
      </c>
      <c r="N105" s="127"/>
      <c r="O105" s="127"/>
      <c r="P105" s="127"/>
      <c r="Q105" s="127"/>
      <c r="R105" s="127"/>
      <c r="S105" s="127">
        <v>12560</v>
      </c>
      <c r="T105" s="129"/>
      <c r="U105" s="239"/>
      <c r="V105" s="226">
        <f t="shared" si="11"/>
        <v>10308</v>
      </c>
    </row>
    <row r="106" spans="1:22" ht="29.25" customHeight="1">
      <c r="A106" s="126" t="s">
        <v>163</v>
      </c>
      <c r="B106" s="196" t="s">
        <v>164</v>
      </c>
      <c r="C106" s="194">
        <v>13858</v>
      </c>
      <c r="D106" s="127"/>
      <c r="E106" s="128"/>
      <c r="F106" s="128"/>
      <c r="G106" s="127"/>
      <c r="H106" s="127"/>
      <c r="I106" s="127"/>
      <c r="J106" s="127"/>
      <c r="K106" s="127">
        <v>12548</v>
      </c>
      <c r="L106" s="127">
        <v>12816</v>
      </c>
      <c r="M106" s="197">
        <v>10893</v>
      </c>
      <c r="N106" s="127"/>
      <c r="O106" s="127"/>
      <c r="P106" s="127"/>
      <c r="Q106" s="127"/>
      <c r="R106" s="127"/>
      <c r="S106" s="127">
        <v>13797</v>
      </c>
      <c r="T106" s="129"/>
      <c r="U106" s="239"/>
      <c r="V106" s="226">
        <f t="shared" si="11"/>
        <v>10893</v>
      </c>
    </row>
    <row r="107" spans="1:22" ht="29.25" customHeight="1">
      <c r="A107" s="126" t="s">
        <v>165</v>
      </c>
      <c r="B107" s="196" t="s">
        <v>166</v>
      </c>
      <c r="C107" s="194">
        <v>21232</v>
      </c>
      <c r="D107" s="127"/>
      <c r="E107" s="128"/>
      <c r="F107" s="128"/>
      <c r="G107" s="127"/>
      <c r="H107" s="127"/>
      <c r="I107" s="127"/>
      <c r="J107" s="127"/>
      <c r="K107" s="127">
        <v>16250</v>
      </c>
      <c r="L107" s="127">
        <v>16081</v>
      </c>
      <c r="M107" s="197">
        <v>14584</v>
      </c>
      <c r="N107" s="127"/>
      <c r="O107" s="127"/>
      <c r="P107" s="127"/>
      <c r="Q107" s="127"/>
      <c r="R107" s="127"/>
      <c r="S107" s="127"/>
      <c r="T107" s="129"/>
      <c r="U107" s="239"/>
      <c r="V107" s="226">
        <f t="shared" si="11"/>
        <v>14584</v>
      </c>
    </row>
    <row r="108" spans="1:22" ht="29.25" customHeight="1">
      <c r="A108" s="126"/>
      <c r="B108" s="196"/>
      <c r="C108" s="194"/>
      <c r="D108" s="127"/>
      <c r="E108" s="128"/>
      <c r="F108" s="128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9"/>
      <c r="U108" s="239"/>
      <c r="V108" s="130"/>
    </row>
    <row r="109" spans="1:22" ht="29.25" customHeight="1">
      <c r="A109" s="126"/>
      <c r="B109" s="195" t="s">
        <v>167</v>
      </c>
      <c r="C109" s="194"/>
      <c r="D109" s="127"/>
      <c r="E109" s="128"/>
      <c r="F109" s="128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9"/>
      <c r="U109" s="239"/>
      <c r="V109" s="130"/>
    </row>
    <row r="110" spans="1:22" ht="29.25" customHeight="1">
      <c r="A110" s="126" t="s">
        <v>168</v>
      </c>
      <c r="B110" s="196" t="s">
        <v>169</v>
      </c>
      <c r="C110" s="194">
        <v>11251</v>
      </c>
      <c r="D110" s="127"/>
      <c r="E110" s="128"/>
      <c r="F110" s="128"/>
      <c r="G110" s="127"/>
      <c r="H110" s="127"/>
      <c r="I110" s="127"/>
      <c r="J110" s="127"/>
      <c r="K110" s="127">
        <v>13287</v>
      </c>
      <c r="L110" s="127"/>
      <c r="M110" s="197">
        <v>11792</v>
      </c>
      <c r="N110" s="127"/>
      <c r="O110" s="127"/>
      <c r="P110" s="127"/>
      <c r="Q110" s="127"/>
      <c r="R110" s="127"/>
      <c r="S110" s="127"/>
      <c r="T110" s="129"/>
      <c r="U110" s="239"/>
      <c r="V110" s="226">
        <f>MIN(D110:U110)</f>
        <v>11792</v>
      </c>
    </row>
    <row r="111" spans="1:22" ht="29.25" customHeight="1">
      <c r="A111" s="126" t="s">
        <v>170</v>
      </c>
      <c r="B111" s="196" t="s">
        <v>171</v>
      </c>
      <c r="C111" s="194">
        <v>25392</v>
      </c>
      <c r="D111" s="127"/>
      <c r="E111" s="128"/>
      <c r="F111" s="128"/>
      <c r="G111" s="127"/>
      <c r="H111" s="127"/>
      <c r="I111" s="127"/>
      <c r="J111" s="127">
        <v>17242</v>
      </c>
      <c r="K111" s="127">
        <v>18685</v>
      </c>
      <c r="L111" s="197">
        <v>15469</v>
      </c>
      <c r="M111" s="127">
        <v>16457</v>
      </c>
      <c r="N111" s="127"/>
      <c r="O111" s="127"/>
      <c r="P111" s="127"/>
      <c r="Q111" s="127"/>
      <c r="R111" s="127"/>
      <c r="S111" s="127">
        <v>20461</v>
      </c>
      <c r="T111" s="129"/>
      <c r="U111" s="239"/>
      <c r="V111" s="226">
        <f>MIN(D111:U111)</f>
        <v>15469</v>
      </c>
    </row>
    <row r="112" spans="1:22" ht="29.25" customHeight="1">
      <c r="A112" s="126" t="s">
        <v>172</v>
      </c>
      <c r="B112" s="196" t="s">
        <v>173</v>
      </c>
      <c r="C112" s="194">
        <v>16758</v>
      </c>
      <c r="D112" s="127"/>
      <c r="E112" s="128"/>
      <c r="F112" s="128"/>
      <c r="G112" s="127"/>
      <c r="H112" s="127"/>
      <c r="I112" s="127"/>
      <c r="J112" s="127"/>
      <c r="K112" s="127">
        <v>14549</v>
      </c>
      <c r="L112" s="127">
        <v>12511</v>
      </c>
      <c r="M112" s="197">
        <v>12063</v>
      </c>
      <c r="N112" s="127"/>
      <c r="O112" s="127"/>
      <c r="P112" s="127"/>
      <c r="Q112" s="127"/>
      <c r="R112" s="127"/>
      <c r="S112" s="127"/>
      <c r="T112" s="129"/>
      <c r="U112" s="239"/>
      <c r="V112" s="226">
        <f>MIN(D112:U112)</f>
        <v>12063</v>
      </c>
    </row>
    <row r="113" spans="1:22" ht="29.25" customHeight="1">
      <c r="A113" s="126" t="s">
        <v>174</v>
      </c>
      <c r="B113" s="196" t="s">
        <v>175</v>
      </c>
      <c r="C113" s="194">
        <v>51563</v>
      </c>
      <c r="D113" s="127"/>
      <c r="E113" s="128"/>
      <c r="F113" s="128"/>
      <c r="G113" s="127"/>
      <c r="H113" s="127"/>
      <c r="I113" s="127"/>
      <c r="J113" s="127"/>
      <c r="K113" s="127">
        <v>41131</v>
      </c>
      <c r="L113" s="127">
        <v>34987</v>
      </c>
      <c r="M113" s="197">
        <v>34430</v>
      </c>
      <c r="N113" s="127"/>
      <c r="O113" s="127"/>
      <c r="P113" s="127"/>
      <c r="Q113" s="127"/>
      <c r="R113" s="127"/>
      <c r="S113" s="127"/>
      <c r="T113" s="129"/>
      <c r="U113" s="239"/>
      <c r="V113" s="226">
        <f>MIN(D113:U113)</f>
        <v>34430</v>
      </c>
    </row>
    <row r="114" spans="1:22" ht="29.25" customHeight="1">
      <c r="A114" s="126"/>
      <c r="B114" s="196"/>
      <c r="C114" s="194"/>
      <c r="D114" s="127"/>
      <c r="E114" s="128"/>
      <c r="F114" s="128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9"/>
      <c r="U114" s="239"/>
      <c r="V114" s="130"/>
    </row>
    <row r="115" spans="1:22" ht="29.25" customHeight="1">
      <c r="A115" s="131"/>
      <c r="B115" s="195" t="s">
        <v>176</v>
      </c>
      <c r="C115" s="194"/>
      <c r="D115" s="127"/>
      <c r="E115" s="128"/>
      <c r="F115" s="128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9"/>
      <c r="U115" s="239"/>
      <c r="V115" s="130"/>
    </row>
    <row r="116" spans="1:22" ht="29.25" customHeight="1">
      <c r="A116" s="126" t="s">
        <v>177</v>
      </c>
      <c r="B116" s="196" t="s">
        <v>178</v>
      </c>
      <c r="C116" s="194">
        <v>27010</v>
      </c>
      <c r="D116" s="127"/>
      <c r="E116" s="128"/>
      <c r="F116" s="128"/>
      <c r="G116" s="127"/>
      <c r="H116" s="127"/>
      <c r="I116" s="127"/>
      <c r="J116" s="127"/>
      <c r="K116" s="127"/>
      <c r="L116" s="127">
        <v>20644</v>
      </c>
      <c r="M116" s="197">
        <v>20186</v>
      </c>
      <c r="N116" s="127"/>
      <c r="O116" s="127"/>
      <c r="P116" s="127"/>
      <c r="Q116" s="127"/>
      <c r="R116" s="127"/>
      <c r="S116" s="127">
        <v>21593</v>
      </c>
      <c r="T116" s="129"/>
      <c r="U116" s="239"/>
      <c r="V116" s="226">
        <f aca="true" t="shared" si="12" ref="V116:V121">MIN(D116:U116)</f>
        <v>20186</v>
      </c>
    </row>
    <row r="117" spans="1:22" ht="29.25" customHeight="1">
      <c r="A117" s="126" t="s">
        <v>179</v>
      </c>
      <c r="B117" s="196" t="s">
        <v>180</v>
      </c>
      <c r="C117" s="194">
        <v>27486</v>
      </c>
      <c r="D117" s="127"/>
      <c r="E117" s="128"/>
      <c r="F117" s="128"/>
      <c r="G117" s="127"/>
      <c r="H117" s="127"/>
      <c r="I117" s="127"/>
      <c r="J117" s="127"/>
      <c r="K117" s="127">
        <v>20778</v>
      </c>
      <c r="L117" s="127">
        <v>17757</v>
      </c>
      <c r="M117" s="197">
        <v>15943</v>
      </c>
      <c r="N117" s="127"/>
      <c r="O117" s="127"/>
      <c r="P117" s="127"/>
      <c r="Q117" s="127"/>
      <c r="R117" s="127"/>
      <c r="S117" s="127">
        <v>17095</v>
      </c>
      <c r="T117" s="129"/>
      <c r="U117" s="239"/>
      <c r="V117" s="226">
        <f t="shared" si="12"/>
        <v>15943</v>
      </c>
    </row>
    <row r="118" spans="1:22" ht="29.25" customHeight="1">
      <c r="A118" s="126" t="s">
        <v>181</v>
      </c>
      <c r="B118" s="196" t="s">
        <v>182</v>
      </c>
      <c r="C118" s="194">
        <v>14700</v>
      </c>
      <c r="D118" s="127"/>
      <c r="E118" s="128"/>
      <c r="F118" s="128"/>
      <c r="G118" s="127"/>
      <c r="H118" s="127"/>
      <c r="I118" s="127"/>
      <c r="J118" s="127">
        <v>10567</v>
      </c>
      <c r="K118" s="127"/>
      <c r="L118" s="197">
        <v>9825</v>
      </c>
      <c r="M118" s="127">
        <v>10129</v>
      </c>
      <c r="N118" s="127"/>
      <c r="O118" s="127"/>
      <c r="P118" s="127"/>
      <c r="Q118" s="127"/>
      <c r="R118" s="127"/>
      <c r="S118" s="127">
        <v>10298</v>
      </c>
      <c r="T118" s="129"/>
      <c r="U118" s="239"/>
      <c r="V118" s="226">
        <f t="shared" si="12"/>
        <v>9825</v>
      </c>
    </row>
    <row r="119" spans="1:22" ht="29.25" customHeight="1">
      <c r="A119" s="126" t="s">
        <v>183</v>
      </c>
      <c r="B119" s="196" t="s">
        <v>184</v>
      </c>
      <c r="C119" s="194">
        <v>25677</v>
      </c>
      <c r="D119" s="127"/>
      <c r="E119" s="128"/>
      <c r="F119" s="128"/>
      <c r="G119" s="127"/>
      <c r="H119" s="127"/>
      <c r="I119" s="127"/>
      <c r="J119" s="127"/>
      <c r="K119" s="127"/>
      <c r="L119" s="127"/>
      <c r="M119" s="197">
        <v>19223</v>
      </c>
      <c r="N119" s="127"/>
      <c r="O119" s="127"/>
      <c r="P119" s="127"/>
      <c r="Q119" s="127"/>
      <c r="R119" s="127"/>
      <c r="S119" s="127">
        <v>20351</v>
      </c>
      <c r="T119" s="129"/>
      <c r="U119" s="239"/>
      <c r="V119" s="226">
        <f t="shared" si="12"/>
        <v>19223</v>
      </c>
    </row>
    <row r="120" spans="1:22" ht="29.25" customHeight="1">
      <c r="A120" s="126" t="s">
        <v>185</v>
      </c>
      <c r="B120" s="196" t="s">
        <v>186</v>
      </c>
      <c r="C120" s="194">
        <v>20979</v>
      </c>
      <c r="D120" s="127"/>
      <c r="E120" s="128"/>
      <c r="F120" s="128"/>
      <c r="G120" s="127"/>
      <c r="H120" s="127"/>
      <c r="I120" s="127"/>
      <c r="J120" s="127"/>
      <c r="K120" s="127"/>
      <c r="L120" s="127"/>
      <c r="M120" s="197">
        <v>14510</v>
      </c>
      <c r="N120" s="127"/>
      <c r="O120" s="127"/>
      <c r="P120" s="127"/>
      <c r="Q120" s="127"/>
      <c r="R120" s="127"/>
      <c r="S120" s="127">
        <v>15635</v>
      </c>
      <c r="T120" s="129"/>
      <c r="U120" s="239"/>
      <c r="V120" s="226">
        <f t="shared" si="12"/>
        <v>14510</v>
      </c>
    </row>
    <row r="121" spans="1:22" ht="29.25" customHeight="1" thickBot="1">
      <c r="A121" s="146" t="s">
        <v>187</v>
      </c>
      <c r="B121" s="206" t="s">
        <v>188</v>
      </c>
      <c r="C121" s="207">
        <v>17666</v>
      </c>
      <c r="D121" s="147"/>
      <c r="E121" s="148"/>
      <c r="F121" s="148"/>
      <c r="G121" s="147"/>
      <c r="H121" s="147"/>
      <c r="I121" s="147"/>
      <c r="J121" s="147"/>
      <c r="K121" s="147"/>
      <c r="L121" s="147"/>
      <c r="M121" s="208">
        <v>14023</v>
      </c>
      <c r="N121" s="147"/>
      <c r="O121" s="147"/>
      <c r="P121" s="147"/>
      <c r="Q121" s="147"/>
      <c r="R121" s="147"/>
      <c r="S121" s="147">
        <v>14643</v>
      </c>
      <c r="T121" s="149"/>
      <c r="U121" s="241"/>
      <c r="V121" s="226">
        <f t="shared" si="12"/>
        <v>14023</v>
      </c>
    </row>
    <row r="122" spans="1:22" ht="29.25" customHeight="1" thickBot="1">
      <c r="A122" s="139"/>
      <c r="B122" s="140" t="s">
        <v>189</v>
      </c>
      <c r="C122" s="204">
        <f>SUM(C100:C121)</f>
        <v>353626</v>
      </c>
      <c r="D122" s="150"/>
      <c r="E122" s="151"/>
      <c r="F122" s="151"/>
      <c r="G122" s="150"/>
      <c r="H122" s="150"/>
      <c r="I122" s="150"/>
      <c r="J122" s="150">
        <v>0</v>
      </c>
      <c r="K122" s="150">
        <f>SUM(K101)</f>
        <v>9020</v>
      </c>
      <c r="L122" s="150">
        <f>SUM(L118,L111,L104)</f>
        <v>33702</v>
      </c>
      <c r="M122" s="150">
        <f>SUM(M119:M121,M116:M117,M112:M113,M110,M105:M107)</f>
        <v>177955</v>
      </c>
      <c r="N122" s="150"/>
      <c r="O122" s="150"/>
      <c r="P122" s="150"/>
      <c r="Q122" s="150"/>
      <c r="R122" s="150"/>
      <c r="S122" s="150">
        <f>SUM(S100)</f>
        <v>9151</v>
      </c>
      <c r="T122" s="152">
        <f>SUM(T102:T103)</f>
        <v>23885</v>
      </c>
      <c r="U122" s="242"/>
      <c r="V122" s="235">
        <f>SUM(V100:V121)</f>
        <v>253713</v>
      </c>
    </row>
    <row r="123" spans="1:22" ht="29.25" customHeight="1">
      <c r="A123" s="126"/>
      <c r="B123" s="196"/>
      <c r="C123" s="194"/>
      <c r="D123" s="127"/>
      <c r="E123" s="128"/>
      <c r="F123" s="128"/>
      <c r="G123" s="127"/>
      <c r="H123" s="127"/>
      <c r="I123" s="127"/>
      <c r="J123" s="153">
        <f>J122/$V122</f>
        <v>0</v>
      </c>
      <c r="K123" s="153">
        <f>K122/$V122</f>
        <v>0.03555198196387256</v>
      </c>
      <c r="L123" s="153">
        <f>L122/$V122</f>
        <v>0.1328351326104693</v>
      </c>
      <c r="M123" s="153">
        <f>M122/$V122</f>
        <v>0.7014027661176211</v>
      </c>
      <c r="N123" s="127"/>
      <c r="O123" s="127"/>
      <c r="P123" s="127"/>
      <c r="Q123" s="127"/>
      <c r="R123" s="127"/>
      <c r="S123" s="153">
        <f>S122/$V122</f>
        <v>0.03606831340924588</v>
      </c>
      <c r="T123" s="153">
        <f>T122/$V122</f>
        <v>0.09414180589879115</v>
      </c>
      <c r="U123" s="239"/>
      <c r="V123" s="234">
        <f>SUM(D123:U123)</f>
        <v>1</v>
      </c>
    </row>
    <row r="124" spans="1:22" ht="29.25" customHeight="1">
      <c r="A124" s="154"/>
      <c r="B124" s="193" t="s">
        <v>26</v>
      </c>
      <c r="C124" s="209"/>
      <c r="D124" s="155"/>
      <c r="E124" s="156"/>
      <c r="F124" s="156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96"/>
      <c r="U124" s="97"/>
      <c r="V124" s="157"/>
    </row>
    <row r="125" spans="1:22" ht="29.25" customHeight="1">
      <c r="A125" s="154"/>
      <c r="B125" s="195" t="s">
        <v>190</v>
      </c>
      <c r="C125" s="209"/>
      <c r="D125" s="155"/>
      <c r="E125" s="156"/>
      <c r="F125" s="156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96"/>
      <c r="U125" s="97"/>
      <c r="V125" s="157"/>
    </row>
    <row r="126" spans="1:22" ht="29.25" customHeight="1">
      <c r="A126" s="154" t="s">
        <v>191</v>
      </c>
      <c r="B126" s="210" t="s">
        <v>192</v>
      </c>
      <c r="C126" s="211">
        <v>41212</v>
      </c>
      <c r="D126" s="80"/>
      <c r="E126" s="158"/>
      <c r="F126" s="158"/>
      <c r="G126" s="89"/>
      <c r="H126" s="89"/>
      <c r="I126" s="89"/>
      <c r="J126" s="89"/>
      <c r="K126" s="89"/>
      <c r="L126" s="89"/>
      <c r="M126" s="98">
        <v>33329</v>
      </c>
      <c r="N126" s="89"/>
      <c r="O126" s="89"/>
      <c r="P126" s="89"/>
      <c r="Q126" s="89"/>
      <c r="R126" s="89"/>
      <c r="S126" s="89">
        <v>36205</v>
      </c>
      <c r="T126" s="96"/>
      <c r="U126" s="97"/>
      <c r="V126" s="226">
        <f>MIN(D126:U126)</f>
        <v>33329</v>
      </c>
    </row>
    <row r="127" spans="1:22" ht="29.25" customHeight="1">
      <c r="A127" s="154" t="s">
        <v>193</v>
      </c>
      <c r="B127" s="212" t="s">
        <v>194</v>
      </c>
      <c r="C127" s="213">
        <v>36856</v>
      </c>
      <c r="D127" s="89"/>
      <c r="E127" s="160"/>
      <c r="F127" s="160"/>
      <c r="G127" s="89"/>
      <c r="H127" s="89"/>
      <c r="I127" s="89"/>
      <c r="J127" s="89"/>
      <c r="K127" s="89"/>
      <c r="L127" s="89"/>
      <c r="M127" s="89">
        <v>29150</v>
      </c>
      <c r="N127" s="89"/>
      <c r="O127" s="89"/>
      <c r="P127" s="89"/>
      <c r="Q127" s="89"/>
      <c r="R127" s="89"/>
      <c r="S127" s="98">
        <v>28270</v>
      </c>
      <c r="T127" s="99"/>
      <c r="U127" s="97"/>
      <c r="V127" s="226">
        <f>MIN(D127:U127)</f>
        <v>28270</v>
      </c>
    </row>
    <row r="128" spans="1:22" ht="29.25" customHeight="1">
      <c r="A128" s="154" t="s">
        <v>195</v>
      </c>
      <c r="B128" s="212" t="s">
        <v>196</v>
      </c>
      <c r="C128" s="213">
        <v>23543</v>
      </c>
      <c r="D128" s="89"/>
      <c r="E128" s="160"/>
      <c r="F128" s="160"/>
      <c r="G128" s="89"/>
      <c r="H128" s="89"/>
      <c r="I128" s="89"/>
      <c r="J128" s="89"/>
      <c r="K128" s="89"/>
      <c r="L128" s="89"/>
      <c r="M128" s="89">
        <v>18796</v>
      </c>
      <c r="N128" s="89"/>
      <c r="O128" s="89"/>
      <c r="P128" s="89"/>
      <c r="Q128" s="89"/>
      <c r="R128" s="89"/>
      <c r="S128" s="98">
        <v>18704</v>
      </c>
      <c r="T128" s="99"/>
      <c r="U128" s="97"/>
      <c r="V128" s="226">
        <f>MIN(D128:U128)</f>
        <v>18704</v>
      </c>
    </row>
    <row r="129" spans="1:22" ht="29.25" customHeight="1">
      <c r="A129" s="154" t="s">
        <v>197</v>
      </c>
      <c r="B129" s="212" t="s">
        <v>266</v>
      </c>
      <c r="C129" s="213">
        <v>1994</v>
      </c>
      <c r="D129" s="89"/>
      <c r="E129" s="160"/>
      <c r="F129" s="160"/>
      <c r="G129" s="89"/>
      <c r="H129" s="89"/>
      <c r="I129" s="89"/>
      <c r="J129" s="89"/>
      <c r="K129" s="89"/>
      <c r="L129" s="89"/>
      <c r="M129" s="89">
        <v>2321</v>
      </c>
      <c r="N129" s="89"/>
      <c r="O129" s="89"/>
      <c r="P129" s="89"/>
      <c r="Q129" s="89"/>
      <c r="R129" s="89"/>
      <c r="S129" s="98">
        <v>2782</v>
      </c>
      <c r="T129" s="99"/>
      <c r="U129" s="97"/>
      <c r="V129" s="226">
        <f>S129</f>
        <v>2782</v>
      </c>
    </row>
    <row r="130" spans="1:22" ht="29.25" customHeight="1">
      <c r="A130" s="154"/>
      <c r="B130" s="212"/>
      <c r="C130" s="213"/>
      <c r="D130" s="89"/>
      <c r="E130" s="160"/>
      <c r="F130" s="160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96"/>
      <c r="U130" s="97"/>
      <c r="V130" s="157"/>
    </row>
    <row r="131" spans="1:22" ht="29.25" customHeight="1">
      <c r="A131" s="154"/>
      <c r="B131" s="195" t="s">
        <v>198</v>
      </c>
      <c r="C131" s="213"/>
      <c r="D131" s="89"/>
      <c r="E131" s="160"/>
      <c r="F131" s="160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96"/>
      <c r="U131" s="97"/>
      <c r="V131" s="157"/>
    </row>
    <row r="132" spans="1:22" ht="29.25" customHeight="1">
      <c r="A132" s="154" t="s">
        <v>199</v>
      </c>
      <c r="B132" s="212" t="s">
        <v>200</v>
      </c>
      <c r="C132" s="213">
        <v>48115</v>
      </c>
      <c r="D132" s="89"/>
      <c r="E132" s="160"/>
      <c r="F132" s="160"/>
      <c r="G132" s="89"/>
      <c r="H132" s="89"/>
      <c r="I132" s="89"/>
      <c r="J132" s="89"/>
      <c r="K132" s="89"/>
      <c r="L132" s="89">
        <v>44578</v>
      </c>
      <c r="M132" s="89">
        <v>41176</v>
      </c>
      <c r="N132" s="89"/>
      <c r="O132" s="89"/>
      <c r="P132" s="89"/>
      <c r="Q132" s="98">
        <v>40958</v>
      </c>
      <c r="R132" s="89"/>
      <c r="S132" s="89">
        <v>41076</v>
      </c>
      <c r="T132" s="96"/>
      <c r="U132" s="97"/>
      <c r="V132" s="226">
        <f>MIN(D132:U132)</f>
        <v>40958</v>
      </c>
    </row>
    <row r="133" spans="1:22" ht="29.25" customHeight="1">
      <c r="A133" s="154" t="s">
        <v>201</v>
      </c>
      <c r="B133" s="212" t="s">
        <v>202</v>
      </c>
      <c r="C133" s="213">
        <v>44817</v>
      </c>
      <c r="D133" s="89"/>
      <c r="E133" s="160"/>
      <c r="F133" s="160"/>
      <c r="G133" s="89"/>
      <c r="H133" s="89"/>
      <c r="I133" s="89"/>
      <c r="J133" s="89"/>
      <c r="K133" s="89"/>
      <c r="L133" s="89">
        <v>28476</v>
      </c>
      <c r="M133" s="89">
        <v>29598</v>
      </c>
      <c r="N133" s="89"/>
      <c r="O133" s="89"/>
      <c r="P133" s="89"/>
      <c r="Q133" s="98">
        <v>27180</v>
      </c>
      <c r="R133" s="89"/>
      <c r="S133" s="89">
        <v>36304</v>
      </c>
      <c r="T133" s="96"/>
      <c r="U133" s="97"/>
      <c r="V133" s="226">
        <f>MIN(D133:U133)</f>
        <v>27180</v>
      </c>
    </row>
    <row r="134" spans="1:22" ht="29.25" customHeight="1">
      <c r="A134" s="154" t="s">
        <v>203</v>
      </c>
      <c r="B134" s="212" t="s">
        <v>204</v>
      </c>
      <c r="C134" s="213">
        <v>25982</v>
      </c>
      <c r="D134" s="89"/>
      <c r="E134" s="160"/>
      <c r="F134" s="160"/>
      <c r="G134" s="89"/>
      <c r="H134" s="89"/>
      <c r="I134" s="89"/>
      <c r="J134" s="89"/>
      <c r="K134" s="89"/>
      <c r="L134" s="89"/>
      <c r="M134" s="89">
        <v>18993</v>
      </c>
      <c r="N134" s="89"/>
      <c r="O134" s="89"/>
      <c r="P134" s="89"/>
      <c r="Q134" s="89">
        <v>19957</v>
      </c>
      <c r="R134" s="89"/>
      <c r="S134" s="98">
        <v>18717</v>
      </c>
      <c r="T134" s="99"/>
      <c r="U134" s="97"/>
      <c r="V134" s="226">
        <f>MIN(D134:U134)</f>
        <v>18717</v>
      </c>
    </row>
    <row r="135" spans="1:22" ht="29.25" customHeight="1">
      <c r="A135" s="154"/>
      <c r="B135" s="212"/>
      <c r="C135" s="213"/>
      <c r="D135" s="89"/>
      <c r="E135" s="160"/>
      <c r="F135" s="160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96"/>
      <c r="U135" s="97"/>
      <c r="V135" s="157"/>
    </row>
    <row r="136" spans="1:22" ht="29.25" customHeight="1">
      <c r="A136" s="154"/>
      <c r="B136" s="195" t="s">
        <v>205</v>
      </c>
      <c r="C136" s="213"/>
      <c r="D136" s="89"/>
      <c r="E136" s="160"/>
      <c r="F136" s="160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96"/>
      <c r="U136" s="97"/>
      <c r="V136" s="157"/>
    </row>
    <row r="137" spans="1:22" ht="29.25" customHeight="1">
      <c r="A137" s="154" t="s">
        <v>206</v>
      </c>
      <c r="B137" s="212" t="s">
        <v>207</v>
      </c>
      <c r="C137" s="213">
        <v>62453</v>
      </c>
      <c r="D137" s="89"/>
      <c r="E137" s="160"/>
      <c r="F137" s="160"/>
      <c r="G137" s="89"/>
      <c r="H137" s="89"/>
      <c r="I137" s="89"/>
      <c r="J137" s="89"/>
      <c r="K137" s="89"/>
      <c r="L137" s="89">
        <v>48300</v>
      </c>
      <c r="M137" s="89">
        <v>42457</v>
      </c>
      <c r="N137" s="89"/>
      <c r="O137" s="89"/>
      <c r="P137" s="89"/>
      <c r="Q137" s="98">
        <v>40489</v>
      </c>
      <c r="R137" s="89"/>
      <c r="S137" s="89">
        <v>46740</v>
      </c>
      <c r="T137" s="96"/>
      <c r="U137" s="97"/>
      <c r="V137" s="226">
        <f>MIN(D137:U137)</f>
        <v>40489</v>
      </c>
    </row>
    <row r="138" spans="1:22" ht="29.25" customHeight="1">
      <c r="A138" s="133" t="s">
        <v>208</v>
      </c>
      <c r="B138" s="200" t="s">
        <v>209</v>
      </c>
      <c r="C138" s="201">
        <v>66394</v>
      </c>
      <c r="D138" s="103"/>
      <c r="E138" s="134"/>
      <c r="F138" s="134"/>
      <c r="G138" s="103"/>
      <c r="H138" s="103"/>
      <c r="I138" s="103"/>
      <c r="J138" s="103"/>
      <c r="K138" s="103"/>
      <c r="L138" s="103">
        <v>45291</v>
      </c>
      <c r="M138" s="103">
        <v>45287</v>
      </c>
      <c r="N138" s="103"/>
      <c r="O138" s="103"/>
      <c r="P138" s="103"/>
      <c r="Q138" s="103">
        <v>44999</v>
      </c>
      <c r="R138" s="103"/>
      <c r="S138" s="104">
        <v>43891</v>
      </c>
      <c r="T138" s="162"/>
      <c r="U138" s="106"/>
      <c r="V138" s="226">
        <f>MIN(D138:U138)</f>
        <v>43891</v>
      </c>
    </row>
    <row r="139" spans="1:22" ht="29.25" customHeight="1" thickBot="1">
      <c r="A139" s="135" t="s">
        <v>210</v>
      </c>
      <c r="B139" s="136" t="s">
        <v>211</v>
      </c>
      <c r="C139" s="203">
        <v>52799</v>
      </c>
      <c r="D139" s="111"/>
      <c r="E139" s="138"/>
      <c r="F139" s="138"/>
      <c r="G139" s="111"/>
      <c r="H139" s="111"/>
      <c r="I139" s="111"/>
      <c r="J139" s="111"/>
      <c r="K139" s="111"/>
      <c r="L139" s="111">
        <v>43701</v>
      </c>
      <c r="M139" s="111">
        <v>41441</v>
      </c>
      <c r="N139" s="111"/>
      <c r="O139" s="111"/>
      <c r="P139" s="111"/>
      <c r="Q139" s="112">
        <v>39120</v>
      </c>
      <c r="R139" s="111"/>
      <c r="S139" s="111">
        <v>39671</v>
      </c>
      <c r="T139" s="114"/>
      <c r="U139" s="115"/>
      <c r="V139" s="230">
        <f>MIN(D139:U139)</f>
        <v>39120</v>
      </c>
    </row>
    <row r="140" spans="1:22" ht="29.25" customHeight="1" thickBot="1">
      <c r="A140" s="163"/>
      <c r="B140" s="140" t="s">
        <v>212</v>
      </c>
      <c r="C140" s="204">
        <f>SUM(C126:C139)</f>
        <v>404165</v>
      </c>
      <c r="D140" s="141"/>
      <c r="E140" s="142"/>
      <c r="F140" s="142"/>
      <c r="G140" s="141"/>
      <c r="H140" s="141"/>
      <c r="I140" s="141"/>
      <c r="J140" s="141"/>
      <c r="K140" s="141"/>
      <c r="L140" s="141">
        <v>0</v>
      </c>
      <c r="M140" s="141">
        <f>SUM(M126)</f>
        <v>33329</v>
      </c>
      <c r="N140" s="141"/>
      <c r="O140" s="141"/>
      <c r="P140" s="141"/>
      <c r="Q140" s="141">
        <f>SUM(Q139,Q137,Q132:Q133)</f>
        <v>147747</v>
      </c>
      <c r="R140" s="141"/>
      <c r="S140" s="141">
        <f>SUM(S138,S134,S127:S129)</f>
        <v>112364</v>
      </c>
      <c r="T140" s="141"/>
      <c r="U140" s="240"/>
      <c r="V140" s="144">
        <f>SUM(V126:V139)</f>
        <v>293440</v>
      </c>
    </row>
    <row r="141" spans="1:22" ht="29.25" customHeight="1">
      <c r="A141" s="146"/>
      <c r="B141" s="206"/>
      <c r="C141" s="207"/>
      <c r="D141" s="147"/>
      <c r="E141" s="148"/>
      <c r="F141" s="148"/>
      <c r="G141" s="147"/>
      <c r="H141" s="147"/>
      <c r="I141" s="147"/>
      <c r="J141" s="147"/>
      <c r="K141" s="147"/>
      <c r="L141" s="164">
        <f>L140/$V140</f>
        <v>0</v>
      </c>
      <c r="M141" s="164">
        <f>M140/$V140</f>
        <v>0.11358028898582334</v>
      </c>
      <c r="N141" s="147"/>
      <c r="O141" s="147"/>
      <c r="P141" s="147"/>
      <c r="Q141" s="164">
        <f>Q140/$V140</f>
        <v>0.5034998636859324</v>
      </c>
      <c r="R141" s="147"/>
      <c r="S141" s="164">
        <f>S140/$V140</f>
        <v>0.3829198473282443</v>
      </c>
      <c r="T141" s="164"/>
      <c r="U141" s="241"/>
      <c r="V141" s="236">
        <f>SUM(D141:U141)</f>
        <v>1</v>
      </c>
    </row>
    <row r="142" spans="1:22" ht="29.25" customHeight="1">
      <c r="A142" s="126"/>
      <c r="B142" s="214" t="s">
        <v>27</v>
      </c>
      <c r="C142" s="215"/>
      <c r="D142" s="165"/>
      <c r="E142" s="52"/>
      <c r="F142" s="52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239"/>
      <c r="V142" s="130"/>
    </row>
    <row r="143" spans="1:22" ht="29.25" customHeight="1">
      <c r="A143" s="126"/>
      <c r="B143" s="195" t="s">
        <v>213</v>
      </c>
      <c r="C143" s="215"/>
      <c r="D143" s="165"/>
      <c r="E143" s="52"/>
      <c r="F143" s="52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239"/>
      <c r="V143" s="130"/>
    </row>
    <row r="144" spans="1:22" ht="29.25" customHeight="1">
      <c r="A144" s="154" t="s">
        <v>214</v>
      </c>
      <c r="B144" s="212" t="s">
        <v>215</v>
      </c>
      <c r="C144" s="213">
        <v>11492</v>
      </c>
      <c r="D144" s="159"/>
      <c r="E144" s="166"/>
      <c r="F144" s="216">
        <v>11962</v>
      </c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97"/>
      <c r="V144" s="182">
        <f>MIN(D144:U144)</f>
        <v>11962</v>
      </c>
    </row>
    <row r="145" spans="1:22" ht="29.25" customHeight="1">
      <c r="A145" s="154" t="s">
        <v>216</v>
      </c>
      <c r="B145" s="212" t="s">
        <v>217</v>
      </c>
      <c r="C145" s="213">
        <v>5891</v>
      </c>
      <c r="D145" s="159"/>
      <c r="E145" s="166"/>
      <c r="F145" s="166"/>
      <c r="G145" s="89"/>
      <c r="H145" s="89"/>
      <c r="I145" s="89"/>
      <c r="J145" s="89"/>
      <c r="K145" s="89"/>
      <c r="L145" s="89">
        <v>6012</v>
      </c>
      <c r="M145" s="89"/>
      <c r="N145" s="89"/>
      <c r="O145" s="89"/>
      <c r="P145" s="89"/>
      <c r="Q145" s="89"/>
      <c r="R145" s="89"/>
      <c r="S145" s="98">
        <v>5967</v>
      </c>
      <c r="T145" s="89"/>
      <c r="U145" s="97"/>
      <c r="V145" s="182">
        <f>MIN(D145:U145)</f>
        <v>5967</v>
      </c>
    </row>
    <row r="146" spans="1:22" ht="29.25" customHeight="1">
      <c r="A146" s="154" t="s">
        <v>218</v>
      </c>
      <c r="B146" s="212" t="s">
        <v>219</v>
      </c>
      <c r="C146" s="213">
        <v>26051</v>
      </c>
      <c r="D146" s="89"/>
      <c r="E146" s="160"/>
      <c r="F146" s="160">
        <v>32130</v>
      </c>
      <c r="G146" s="89"/>
      <c r="H146" s="89"/>
      <c r="I146" s="89"/>
      <c r="J146" s="89"/>
      <c r="K146" s="89"/>
      <c r="L146" s="98">
        <v>27012</v>
      </c>
      <c r="M146" s="89"/>
      <c r="N146" s="89"/>
      <c r="O146" s="89"/>
      <c r="P146" s="89"/>
      <c r="Q146" s="89"/>
      <c r="R146" s="89"/>
      <c r="S146" s="89"/>
      <c r="T146" s="89"/>
      <c r="U146" s="97"/>
      <c r="V146" s="182">
        <f>MIN(D146:U146)</f>
        <v>27012</v>
      </c>
    </row>
    <row r="147" spans="1:22" ht="29.25" customHeight="1">
      <c r="A147" s="154" t="s">
        <v>220</v>
      </c>
      <c r="B147" s="212" t="s">
        <v>221</v>
      </c>
      <c r="C147" s="213">
        <v>14065</v>
      </c>
      <c r="D147" s="89"/>
      <c r="E147" s="160"/>
      <c r="F147" s="160"/>
      <c r="G147" s="89"/>
      <c r="H147" s="89"/>
      <c r="I147" s="89"/>
      <c r="J147" s="89"/>
      <c r="K147" s="89"/>
      <c r="L147" s="98">
        <v>11945</v>
      </c>
      <c r="M147" s="89"/>
      <c r="N147" s="89"/>
      <c r="O147" s="89"/>
      <c r="P147" s="89"/>
      <c r="Q147" s="89"/>
      <c r="R147" s="89"/>
      <c r="S147" s="89">
        <v>13572</v>
      </c>
      <c r="T147" s="89"/>
      <c r="U147" s="97"/>
      <c r="V147" s="182">
        <f>MIN(D147:U147)</f>
        <v>11945</v>
      </c>
    </row>
    <row r="148" spans="1:22" ht="29.25" customHeight="1">
      <c r="A148" s="154" t="s">
        <v>222</v>
      </c>
      <c r="B148" s="212"/>
      <c r="C148" s="213"/>
      <c r="D148" s="89"/>
      <c r="E148" s="160"/>
      <c r="F148" s="160"/>
      <c r="G148" s="89"/>
      <c r="H148" s="89"/>
      <c r="I148" s="89"/>
      <c r="J148" s="89"/>
      <c r="K148" s="89"/>
      <c r="L148" s="89">
        <v>12535</v>
      </c>
      <c r="M148" s="89"/>
      <c r="N148" s="89"/>
      <c r="O148" s="89"/>
      <c r="P148" s="89"/>
      <c r="Q148" s="89"/>
      <c r="R148" s="89"/>
      <c r="S148" s="89">
        <v>14097</v>
      </c>
      <c r="T148" s="89"/>
      <c r="U148" s="97"/>
      <c r="V148" s="157"/>
    </row>
    <row r="149" spans="1:22" ht="29.25" customHeight="1">
      <c r="A149" s="154" t="s">
        <v>223</v>
      </c>
      <c r="B149" s="212" t="s">
        <v>224</v>
      </c>
      <c r="C149" s="213">
        <v>9670</v>
      </c>
      <c r="D149" s="89"/>
      <c r="E149" s="160"/>
      <c r="F149" s="160"/>
      <c r="G149" s="89"/>
      <c r="H149" s="89"/>
      <c r="I149" s="89"/>
      <c r="J149" s="89"/>
      <c r="K149" s="89"/>
      <c r="L149" s="98">
        <v>14436</v>
      </c>
      <c r="M149" s="89"/>
      <c r="N149" s="89"/>
      <c r="O149" s="89"/>
      <c r="P149" s="89"/>
      <c r="Q149" s="89">
        <v>14998</v>
      </c>
      <c r="R149" s="89"/>
      <c r="S149" s="89">
        <v>19911</v>
      </c>
      <c r="T149" s="89"/>
      <c r="U149" s="97"/>
      <c r="V149" s="182">
        <f>MIN(D149:U149)</f>
        <v>14436</v>
      </c>
    </row>
    <row r="150" spans="1:22" ht="29.25" customHeight="1">
      <c r="A150" s="154" t="s">
        <v>225</v>
      </c>
      <c r="B150" s="212" t="s">
        <v>226</v>
      </c>
      <c r="C150" s="213">
        <v>12424</v>
      </c>
      <c r="D150" s="89"/>
      <c r="E150" s="160"/>
      <c r="F150" s="160"/>
      <c r="G150" s="89"/>
      <c r="H150" s="89"/>
      <c r="I150" s="89"/>
      <c r="J150" s="89"/>
      <c r="K150" s="89"/>
      <c r="L150" s="89"/>
      <c r="M150" s="89"/>
      <c r="N150" s="98">
        <v>15067</v>
      </c>
      <c r="O150" s="89"/>
      <c r="P150" s="89"/>
      <c r="Q150" s="89"/>
      <c r="R150" s="89"/>
      <c r="S150" s="89"/>
      <c r="T150" s="89"/>
      <c r="U150" s="97"/>
      <c r="V150" s="182">
        <f>MIN(D150:U150)</f>
        <v>15067</v>
      </c>
    </row>
    <row r="151" spans="1:22" ht="29.25" customHeight="1">
      <c r="A151" s="154" t="s">
        <v>227</v>
      </c>
      <c r="B151" s="212"/>
      <c r="C151" s="213"/>
      <c r="D151" s="89"/>
      <c r="E151" s="160"/>
      <c r="F151" s="160"/>
      <c r="G151" s="89"/>
      <c r="H151" s="89"/>
      <c r="I151" s="89"/>
      <c r="J151" s="89"/>
      <c r="K151" s="89"/>
      <c r="L151" s="89"/>
      <c r="M151" s="89"/>
      <c r="N151" s="89">
        <v>20057</v>
      </c>
      <c r="O151" s="89"/>
      <c r="P151" s="89"/>
      <c r="Q151" s="89"/>
      <c r="R151" s="89"/>
      <c r="S151" s="89"/>
      <c r="T151" s="89"/>
      <c r="U151" s="97"/>
      <c r="V151" s="157"/>
    </row>
    <row r="152" spans="1:22" ht="29.25" customHeight="1">
      <c r="A152" s="154" t="s">
        <v>228</v>
      </c>
      <c r="B152" s="212" t="s">
        <v>229</v>
      </c>
      <c r="C152" s="213">
        <v>6842</v>
      </c>
      <c r="D152" s="89"/>
      <c r="E152" s="160"/>
      <c r="F152" s="160"/>
      <c r="G152" s="89"/>
      <c r="H152" s="89"/>
      <c r="I152" s="89"/>
      <c r="J152" s="89"/>
      <c r="K152" s="89"/>
      <c r="L152" s="89"/>
      <c r="M152" s="89"/>
      <c r="N152" s="98">
        <v>7138</v>
      </c>
      <c r="O152" s="89"/>
      <c r="P152" s="89"/>
      <c r="Q152" s="89"/>
      <c r="R152" s="89"/>
      <c r="S152" s="89"/>
      <c r="T152" s="89"/>
      <c r="U152" s="97"/>
      <c r="V152" s="182">
        <f>MIN(D152:U152)</f>
        <v>7138</v>
      </c>
    </row>
    <row r="153" spans="1:22" ht="29.25" customHeight="1">
      <c r="A153" s="154" t="s">
        <v>230</v>
      </c>
      <c r="B153" s="212" t="s">
        <v>231</v>
      </c>
      <c r="C153" s="213">
        <v>18333</v>
      </c>
      <c r="D153" s="89"/>
      <c r="E153" s="160"/>
      <c r="F153" s="160"/>
      <c r="G153" s="89"/>
      <c r="H153" s="89"/>
      <c r="I153" s="89"/>
      <c r="J153" s="89"/>
      <c r="K153" s="89"/>
      <c r="L153" s="98">
        <v>19662</v>
      </c>
      <c r="M153" s="89"/>
      <c r="N153" s="89">
        <v>20634</v>
      </c>
      <c r="O153" s="89"/>
      <c r="P153" s="89"/>
      <c r="Q153" s="89"/>
      <c r="R153" s="89"/>
      <c r="S153" s="89">
        <v>22689</v>
      </c>
      <c r="T153" s="89"/>
      <c r="U153" s="97"/>
      <c r="V153" s="182">
        <f>MIN(D153:U153)</f>
        <v>19662</v>
      </c>
    </row>
    <row r="154" spans="1:22" ht="29.25" customHeight="1">
      <c r="A154" s="154" t="s">
        <v>232</v>
      </c>
      <c r="B154" s="212"/>
      <c r="C154" s="213"/>
      <c r="D154" s="89"/>
      <c r="E154" s="160"/>
      <c r="F154" s="160"/>
      <c r="G154" s="89"/>
      <c r="H154" s="89"/>
      <c r="I154" s="89"/>
      <c r="J154" s="89"/>
      <c r="K154" s="89"/>
      <c r="L154" s="89">
        <v>21672</v>
      </c>
      <c r="M154" s="89"/>
      <c r="N154" s="89">
        <v>22692</v>
      </c>
      <c r="O154" s="89"/>
      <c r="P154" s="89"/>
      <c r="Q154" s="89"/>
      <c r="R154" s="89"/>
      <c r="S154" s="89">
        <v>25500</v>
      </c>
      <c r="T154" s="89"/>
      <c r="U154" s="97"/>
      <c r="V154" s="157"/>
    </row>
    <row r="155" spans="1:22" ht="29.25" customHeight="1">
      <c r="A155" s="154" t="s">
        <v>233</v>
      </c>
      <c r="B155" s="212" t="s">
        <v>234</v>
      </c>
      <c r="C155" s="213">
        <v>12549</v>
      </c>
      <c r="D155" s="89"/>
      <c r="E155" s="160"/>
      <c r="F155" s="160"/>
      <c r="G155" s="89"/>
      <c r="H155" s="89"/>
      <c r="I155" s="89"/>
      <c r="J155" s="89"/>
      <c r="K155" s="89"/>
      <c r="L155" s="89"/>
      <c r="M155" s="89"/>
      <c r="N155" s="98">
        <v>16688</v>
      </c>
      <c r="O155" s="89"/>
      <c r="P155" s="89"/>
      <c r="Q155" s="89"/>
      <c r="R155" s="89"/>
      <c r="S155" s="89"/>
      <c r="T155" s="89"/>
      <c r="U155" s="97"/>
      <c r="V155" s="182">
        <f>MIN(D155:U155)</f>
        <v>16688</v>
      </c>
    </row>
    <row r="156" spans="1:22" ht="29.25" customHeight="1">
      <c r="A156" s="154" t="s">
        <v>235</v>
      </c>
      <c r="B156" s="212"/>
      <c r="C156" s="213"/>
      <c r="D156" s="89"/>
      <c r="E156" s="160"/>
      <c r="F156" s="160"/>
      <c r="G156" s="89"/>
      <c r="H156" s="89"/>
      <c r="I156" s="89"/>
      <c r="J156" s="89"/>
      <c r="K156" s="89"/>
      <c r="L156" s="89"/>
      <c r="M156" s="89"/>
      <c r="N156" s="89">
        <v>22080</v>
      </c>
      <c r="O156" s="89"/>
      <c r="P156" s="89"/>
      <c r="Q156" s="89"/>
      <c r="R156" s="89"/>
      <c r="S156" s="89"/>
      <c r="T156" s="89"/>
      <c r="U156" s="97"/>
      <c r="V156" s="157"/>
    </row>
    <row r="157" spans="1:22" ht="29.25" customHeight="1">
      <c r="A157" s="154" t="s">
        <v>236</v>
      </c>
      <c r="B157" s="212" t="s">
        <v>237</v>
      </c>
      <c r="C157" s="213">
        <v>16341</v>
      </c>
      <c r="D157" s="89"/>
      <c r="E157" s="160"/>
      <c r="F157" s="160"/>
      <c r="G157" s="89"/>
      <c r="H157" s="89"/>
      <c r="I157" s="89"/>
      <c r="J157" s="89"/>
      <c r="K157" s="89"/>
      <c r="L157" s="98">
        <v>15204</v>
      </c>
      <c r="M157" s="89"/>
      <c r="N157" s="89">
        <v>21405</v>
      </c>
      <c r="O157" s="89"/>
      <c r="P157" s="89"/>
      <c r="Q157" s="89"/>
      <c r="R157" s="89"/>
      <c r="S157" s="89">
        <v>18007</v>
      </c>
      <c r="T157" s="89"/>
      <c r="U157" s="97"/>
      <c r="V157" s="182">
        <f>MIN(D157:U157)</f>
        <v>15204</v>
      </c>
    </row>
    <row r="158" spans="1:22" ht="29.25" customHeight="1">
      <c r="A158" s="154" t="s">
        <v>238</v>
      </c>
      <c r="B158" s="212"/>
      <c r="C158" s="213"/>
      <c r="D158" s="89"/>
      <c r="E158" s="160"/>
      <c r="F158" s="160"/>
      <c r="G158" s="89"/>
      <c r="H158" s="89"/>
      <c r="I158" s="89"/>
      <c r="J158" s="89"/>
      <c r="K158" s="89"/>
      <c r="L158" s="89">
        <v>20103</v>
      </c>
      <c r="M158" s="89"/>
      <c r="N158" s="89">
        <v>26726</v>
      </c>
      <c r="O158" s="89"/>
      <c r="P158" s="89"/>
      <c r="Q158" s="89"/>
      <c r="R158" s="89"/>
      <c r="S158" s="89">
        <v>22386</v>
      </c>
      <c r="T158" s="89"/>
      <c r="U158" s="97"/>
      <c r="V158" s="157"/>
    </row>
    <row r="159" spans="1:22" ht="29.25" customHeight="1">
      <c r="A159" s="154" t="s">
        <v>239</v>
      </c>
      <c r="B159" s="212" t="s">
        <v>240</v>
      </c>
      <c r="C159" s="213">
        <v>14713</v>
      </c>
      <c r="D159" s="89"/>
      <c r="E159" s="160"/>
      <c r="F159" s="160"/>
      <c r="G159" s="89"/>
      <c r="H159" s="89"/>
      <c r="I159" s="89"/>
      <c r="J159" s="89"/>
      <c r="K159" s="89">
        <v>14009</v>
      </c>
      <c r="L159" s="98">
        <v>11045</v>
      </c>
      <c r="M159" s="89"/>
      <c r="N159" s="89"/>
      <c r="O159" s="89"/>
      <c r="P159" s="89"/>
      <c r="Q159" s="89"/>
      <c r="R159" s="89"/>
      <c r="S159" s="89">
        <v>12142</v>
      </c>
      <c r="T159" s="89"/>
      <c r="U159" s="97"/>
      <c r="V159" s="182">
        <f>MIN(D159:U159)</f>
        <v>11045</v>
      </c>
    </row>
    <row r="160" spans="1:22" ht="29.25" customHeight="1">
      <c r="A160" s="154"/>
      <c r="B160" s="212"/>
      <c r="C160" s="213"/>
      <c r="D160" s="89"/>
      <c r="E160" s="160"/>
      <c r="F160" s="160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97"/>
      <c r="V160" s="157"/>
    </row>
    <row r="161" spans="1:22" ht="29.25" customHeight="1">
      <c r="A161" s="154"/>
      <c r="B161" s="195" t="s">
        <v>241</v>
      </c>
      <c r="C161" s="213"/>
      <c r="D161" s="89"/>
      <c r="E161" s="160"/>
      <c r="F161" s="160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97"/>
      <c r="V161" s="130"/>
    </row>
    <row r="162" spans="1:22" ht="29.25" customHeight="1">
      <c r="A162" s="154" t="s">
        <v>242</v>
      </c>
      <c r="B162" s="210" t="s">
        <v>243</v>
      </c>
      <c r="C162" s="213">
        <v>16727</v>
      </c>
      <c r="D162" s="89"/>
      <c r="E162" s="160"/>
      <c r="F162" s="160"/>
      <c r="G162" s="89"/>
      <c r="H162" s="89"/>
      <c r="I162" s="89"/>
      <c r="J162" s="89"/>
      <c r="K162" s="89">
        <v>17537</v>
      </c>
      <c r="L162" s="89">
        <v>17453</v>
      </c>
      <c r="M162" s="89"/>
      <c r="N162" s="89"/>
      <c r="O162" s="89"/>
      <c r="P162" s="89"/>
      <c r="Q162" s="89"/>
      <c r="R162" s="89"/>
      <c r="S162" s="98">
        <v>17087</v>
      </c>
      <c r="T162" s="89"/>
      <c r="U162" s="97"/>
      <c r="V162" s="182">
        <f aca="true" t="shared" si="13" ref="V162:V167">MIN(D162:U162)</f>
        <v>17087</v>
      </c>
    </row>
    <row r="163" spans="1:22" ht="29.25" customHeight="1">
      <c r="A163" s="154" t="s">
        <v>244</v>
      </c>
      <c r="B163" s="212" t="s">
        <v>245</v>
      </c>
      <c r="C163" s="213">
        <v>29039</v>
      </c>
      <c r="D163" s="89"/>
      <c r="E163" s="160"/>
      <c r="F163" s="160"/>
      <c r="G163" s="89"/>
      <c r="H163" s="89"/>
      <c r="I163" s="89"/>
      <c r="J163" s="89"/>
      <c r="K163" s="89">
        <v>30057</v>
      </c>
      <c r="L163" s="98">
        <v>22818</v>
      </c>
      <c r="M163" s="89"/>
      <c r="N163" s="89"/>
      <c r="O163" s="89"/>
      <c r="P163" s="89"/>
      <c r="Q163" s="89"/>
      <c r="R163" s="89"/>
      <c r="S163" s="89">
        <v>24534</v>
      </c>
      <c r="T163" s="89"/>
      <c r="U163" s="97"/>
      <c r="V163" s="182">
        <f t="shared" si="13"/>
        <v>22818</v>
      </c>
    </row>
    <row r="164" spans="1:22" ht="29.25" customHeight="1">
      <c r="A164" s="154" t="s">
        <v>246</v>
      </c>
      <c r="B164" s="212" t="s">
        <v>247</v>
      </c>
      <c r="C164" s="213">
        <v>10300</v>
      </c>
      <c r="D164" s="89"/>
      <c r="E164" s="160"/>
      <c r="F164" s="160"/>
      <c r="G164" s="89"/>
      <c r="H164" s="89"/>
      <c r="I164" s="89"/>
      <c r="J164" s="89"/>
      <c r="K164" s="89">
        <v>10132</v>
      </c>
      <c r="L164" s="98">
        <v>8460</v>
      </c>
      <c r="M164" s="89"/>
      <c r="N164" s="89"/>
      <c r="O164" s="89"/>
      <c r="P164" s="89"/>
      <c r="Q164" s="89"/>
      <c r="R164" s="89"/>
      <c r="S164" s="89">
        <v>8461</v>
      </c>
      <c r="T164" s="89"/>
      <c r="U164" s="97"/>
      <c r="V164" s="182">
        <f t="shared" si="13"/>
        <v>8460</v>
      </c>
    </row>
    <row r="165" spans="1:22" ht="29.25" customHeight="1">
      <c r="A165" s="154" t="s">
        <v>248</v>
      </c>
      <c r="B165" s="212" t="s">
        <v>249</v>
      </c>
      <c r="C165" s="213">
        <v>21303</v>
      </c>
      <c r="D165" s="89"/>
      <c r="E165" s="160"/>
      <c r="F165" s="160"/>
      <c r="G165" s="89"/>
      <c r="H165" s="89"/>
      <c r="I165" s="89"/>
      <c r="J165" s="89"/>
      <c r="K165" s="89">
        <v>21173</v>
      </c>
      <c r="L165" s="89">
        <v>18456</v>
      </c>
      <c r="M165" s="89"/>
      <c r="N165" s="89"/>
      <c r="O165" s="89"/>
      <c r="P165" s="89"/>
      <c r="Q165" s="89"/>
      <c r="R165" s="89"/>
      <c r="S165" s="98">
        <v>17366</v>
      </c>
      <c r="T165" s="89"/>
      <c r="U165" s="97"/>
      <c r="V165" s="182">
        <f t="shared" si="13"/>
        <v>17366</v>
      </c>
    </row>
    <row r="166" spans="1:22" ht="29.25" customHeight="1">
      <c r="A166" s="154" t="s">
        <v>250</v>
      </c>
      <c r="B166" s="212" t="s">
        <v>251</v>
      </c>
      <c r="C166" s="213">
        <v>26680</v>
      </c>
      <c r="D166" s="89"/>
      <c r="E166" s="160"/>
      <c r="F166" s="160"/>
      <c r="G166" s="89"/>
      <c r="H166" s="89"/>
      <c r="I166" s="89"/>
      <c r="J166" s="89"/>
      <c r="K166" s="89">
        <v>25556</v>
      </c>
      <c r="L166" s="98">
        <v>23699</v>
      </c>
      <c r="M166" s="89"/>
      <c r="N166" s="89"/>
      <c r="O166" s="89"/>
      <c r="P166" s="89"/>
      <c r="Q166" s="89"/>
      <c r="R166" s="89"/>
      <c r="S166" s="89">
        <v>24145</v>
      </c>
      <c r="T166" s="89"/>
      <c r="U166" s="97"/>
      <c r="V166" s="182">
        <f t="shared" si="13"/>
        <v>23699</v>
      </c>
    </row>
    <row r="167" spans="1:22" ht="29.25" customHeight="1">
      <c r="A167" s="154" t="s">
        <v>252</v>
      </c>
      <c r="B167" s="212" t="s">
        <v>253</v>
      </c>
      <c r="C167" s="213">
        <v>25986</v>
      </c>
      <c r="D167" s="89"/>
      <c r="E167" s="160"/>
      <c r="F167" s="160"/>
      <c r="G167" s="89"/>
      <c r="H167" s="89"/>
      <c r="I167" s="89"/>
      <c r="J167" s="89"/>
      <c r="K167" s="89">
        <v>26998</v>
      </c>
      <c r="L167" s="98">
        <v>24711</v>
      </c>
      <c r="M167" s="89"/>
      <c r="N167" s="89"/>
      <c r="O167" s="89"/>
      <c r="P167" s="89"/>
      <c r="Q167" s="89"/>
      <c r="R167" s="89"/>
      <c r="S167" s="89"/>
      <c r="T167" s="89"/>
      <c r="U167" s="97"/>
      <c r="V167" s="182">
        <f t="shared" si="13"/>
        <v>24711</v>
      </c>
    </row>
    <row r="168" spans="1:22" ht="29.25" customHeight="1">
      <c r="A168" s="154"/>
      <c r="B168" s="212"/>
      <c r="C168" s="213"/>
      <c r="D168" s="89"/>
      <c r="E168" s="160"/>
      <c r="F168" s="160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97"/>
      <c r="V168" s="157"/>
    </row>
    <row r="169" spans="1:22" ht="29.25" customHeight="1">
      <c r="A169" s="154"/>
      <c r="B169" s="195" t="s">
        <v>254</v>
      </c>
      <c r="C169" s="213"/>
      <c r="D169" s="89"/>
      <c r="E169" s="160"/>
      <c r="F169" s="160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97"/>
      <c r="V169" s="130"/>
    </row>
    <row r="170" spans="1:22" ht="29.25" customHeight="1">
      <c r="A170" s="154" t="s">
        <v>255</v>
      </c>
      <c r="B170" s="210" t="s">
        <v>256</v>
      </c>
      <c r="C170" s="213">
        <v>23134</v>
      </c>
      <c r="D170" s="89"/>
      <c r="E170" s="160"/>
      <c r="F170" s="160"/>
      <c r="G170" s="89"/>
      <c r="H170" s="89"/>
      <c r="I170" s="89"/>
      <c r="J170" s="89"/>
      <c r="K170" s="89"/>
      <c r="L170" s="98">
        <v>20846</v>
      </c>
      <c r="M170" s="89"/>
      <c r="N170" s="89"/>
      <c r="O170" s="89"/>
      <c r="P170" s="89"/>
      <c r="Q170" s="89"/>
      <c r="R170" s="89"/>
      <c r="S170" s="89">
        <v>24164</v>
      </c>
      <c r="T170" s="89"/>
      <c r="U170" s="97"/>
      <c r="V170" s="182">
        <f>MIN(D170:U170)</f>
        <v>20846</v>
      </c>
    </row>
    <row r="171" spans="1:22" ht="29.25" customHeight="1">
      <c r="A171" s="154" t="s">
        <v>257</v>
      </c>
      <c r="B171" s="212" t="s">
        <v>258</v>
      </c>
      <c r="C171" s="213">
        <v>12849</v>
      </c>
      <c r="D171" s="89"/>
      <c r="E171" s="160"/>
      <c r="F171" s="160"/>
      <c r="G171" s="89"/>
      <c r="H171" s="89"/>
      <c r="I171" s="89"/>
      <c r="J171" s="89"/>
      <c r="K171" s="89"/>
      <c r="L171" s="89">
        <v>11077</v>
      </c>
      <c r="M171" s="89"/>
      <c r="N171" s="89"/>
      <c r="O171" s="89"/>
      <c r="P171" s="89"/>
      <c r="Q171" s="89"/>
      <c r="R171" s="89"/>
      <c r="S171" s="98">
        <v>10943</v>
      </c>
      <c r="T171" s="159"/>
      <c r="U171" s="97"/>
      <c r="V171" s="182">
        <f>MIN(D171:U171)</f>
        <v>10943</v>
      </c>
    </row>
    <row r="172" spans="1:22" ht="29.25" customHeight="1" thickBot="1">
      <c r="A172" s="133" t="s">
        <v>259</v>
      </c>
      <c r="B172" s="200" t="s">
        <v>260</v>
      </c>
      <c r="C172" s="201">
        <v>32648</v>
      </c>
      <c r="D172" s="103"/>
      <c r="E172" s="134"/>
      <c r="F172" s="134"/>
      <c r="G172" s="103"/>
      <c r="H172" s="103"/>
      <c r="I172" s="103"/>
      <c r="J172" s="103"/>
      <c r="K172" s="103"/>
      <c r="L172" s="103">
        <v>38476</v>
      </c>
      <c r="M172" s="103"/>
      <c r="N172" s="103"/>
      <c r="O172" s="103"/>
      <c r="P172" s="103"/>
      <c r="Q172" s="103"/>
      <c r="R172" s="103"/>
      <c r="S172" s="104">
        <v>35367</v>
      </c>
      <c r="T172" s="161"/>
      <c r="U172" s="106"/>
      <c r="V172" s="183">
        <f>MIN(D172:U172)</f>
        <v>35367</v>
      </c>
    </row>
    <row r="173" spans="1:22" ht="25.5" customHeight="1" thickBot="1">
      <c r="A173" s="167"/>
      <c r="B173" s="168"/>
      <c r="C173" s="217">
        <f>SUM(C144:C172)</f>
        <v>347037</v>
      </c>
      <c r="D173" s="169"/>
      <c r="E173" s="170"/>
      <c r="F173" s="170">
        <f>SUM(F144)</f>
        <v>11962</v>
      </c>
      <c r="G173" s="170"/>
      <c r="H173" s="170"/>
      <c r="I173" s="170"/>
      <c r="J173" s="170"/>
      <c r="K173" s="170">
        <v>0</v>
      </c>
      <c r="L173" s="170">
        <f>SUM(L170,L166:L167,L163:L164,L159,L157,L153,L149,L146:L147)</f>
        <v>199838</v>
      </c>
      <c r="M173" s="170"/>
      <c r="N173" s="170">
        <f>SUM(N155,N152,N150)</f>
        <v>38893</v>
      </c>
      <c r="O173" s="170"/>
      <c r="P173" s="170"/>
      <c r="Q173" s="170">
        <v>0</v>
      </c>
      <c r="R173" s="170"/>
      <c r="S173" s="170">
        <f>SUM(S171:S172,S165,S162,S145)</f>
        <v>86730</v>
      </c>
      <c r="T173" s="170"/>
      <c r="U173" s="243"/>
      <c r="V173" s="184">
        <f>SUM(V144:V172)</f>
        <v>337423</v>
      </c>
    </row>
    <row r="174" spans="4:22" ht="18.75" thickTop="1">
      <c r="D174" s="171"/>
      <c r="E174" s="171"/>
      <c r="F174" s="171">
        <f>F173/$V173</f>
        <v>0.03545105105461098</v>
      </c>
      <c r="K174" s="171">
        <f>K173/$V173</f>
        <v>0</v>
      </c>
      <c r="L174" s="171">
        <f>L173/$V173</f>
        <v>0.5922477128115156</v>
      </c>
      <c r="M174" s="3"/>
      <c r="N174" s="171">
        <f>N173/$V173</f>
        <v>0.11526481597282935</v>
      </c>
      <c r="O174" s="3"/>
      <c r="P174" s="3"/>
      <c r="Q174" s="171">
        <f>Q173/$V173</f>
        <v>0</v>
      </c>
      <c r="R174" s="3"/>
      <c r="S174" s="171">
        <f>S173/$V173</f>
        <v>0.25703642016104417</v>
      </c>
      <c r="T174" s="3"/>
      <c r="U174" s="3"/>
      <c r="V174" s="171">
        <f>SUM(D174:U174)</f>
        <v>1</v>
      </c>
    </row>
    <row r="175" spans="4:22" ht="18.75">
      <c r="D175" s="172" t="s">
        <v>268</v>
      </c>
      <c r="E175" s="3"/>
      <c r="F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4:22" ht="18.75">
      <c r="D176" s="172" t="s">
        <v>267</v>
      </c>
      <c r="E176" s="3"/>
      <c r="F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4:22" ht="18.75">
      <c r="D177" s="173" t="s">
        <v>269</v>
      </c>
      <c r="E177" s="3"/>
      <c r="F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4:22" ht="18">
      <c r="D178" s="3"/>
      <c r="E178" s="3"/>
      <c r="F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4:22" ht="18">
      <c r="D179" s="3"/>
      <c r="E179" s="3"/>
      <c r="F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ht="18">
      <c r="D180" s="3"/>
      <c r="E180" s="3"/>
      <c r="F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4:22" ht="18">
      <c r="D181" s="3"/>
      <c r="E181" s="3"/>
      <c r="F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4:22" ht="18">
      <c r="D182" s="3"/>
      <c r="E182" s="3"/>
      <c r="F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4:22" ht="18">
      <c r="D183" s="3"/>
      <c r="E183" s="3"/>
      <c r="F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4:22" ht="18">
      <c r="D184" s="3"/>
      <c r="E184" s="3"/>
      <c r="F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4:22" ht="18">
      <c r="D185" s="3"/>
      <c r="E185" s="3"/>
      <c r="F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4:22" ht="18">
      <c r="D186" s="3"/>
      <c r="E186" s="3"/>
      <c r="F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4:22" ht="18">
      <c r="D187" s="3"/>
      <c r="E187" s="3"/>
      <c r="F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4:22" ht="18">
      <c r="D188" s="3"/>
      <c r="E188" s="3"/>
      <c r="F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4:22" ht="18">
      <c r="D189" s="3"/>
      <c r="E189" s="3"/>
      <c r="F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4:22" ht="18">
      <c r="D190" s="3"/>
      <c r="E190" s="3"/>
      <c r="F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4:22" ht="18">
      <c r="D191" s="3"/>
      <c r="E191" s="3"/>
      <c r="F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4:22" ht="18">
      <c r="D192" s="3"/>
      <c r="E192" s="3"/>
      <c r="F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4:22" ht="18">
      <c r="D193" s="3"/>
      <c r="E193" s="3"/>
      <c r="F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4:22" ht="18">
      <c r="D194" s="3"/>
      <c r="E194" s="3"/>
      <c r="F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4:22" ht="18">
      <c r="D195" s="3"/>
      <c r="E195" s="3"/>
      <c r="F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4:22" ht="18">
      <c r="D196" s="3"/>
      <c r="E196" s="3"/>
      <c r="F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4:22" ht="18">
      <c r="D197" s="3"/>
      <c r="E197" s="3"/>
      <c r="F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4:22" ht="18">
      <c r="D198" s="3"/>
      <c r="E198" s="3"/>
      <c r="F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4:22" ht="18">
      <c r="D199" s="3"/>
      <c r="E199" s="3"/>
      <c r="F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4:22" ht="18">
      <c r="D200" s="3"/>
      <c r="E200" s="3"/>
      <c r="F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4:22" ht="18">
      <c r="D201" s="3"/>
      <c r="E201" s="3"/>
      <c r="F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4:22" ht="18">
      <c r="D202" s="3"/>
      <c r="E202" s="3"/>
      <c r="F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4:22" ht="18">
      <c r="D203" s="3"/>
      <c r="E203" s="3"/>
      <c r="F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4:22" ht="18">
      <c r="D204" s="3"/>
      <c r="E204" s="3"/>
      <c r="F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4:22" ht="18">
      <c r="D205" s="3"/>
      <c r="E205" s="3"/>
      <c r="F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4:22" ht="18">
      <c r="D206" s="3"/>
      <c r="E206" s="3"/>
      <c r="F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4:22" ht="18">
      <c r="D207" s="3"/>
      <c r="E207" s="3"/>
      <c r="F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4:22" ht="18">
      <c r="D208" s="3"/>
      <c r="E208" s="3"/>
      <c r="F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4:22" ht="18">
      <c r="D209" s="3"/>
      <c r="E209" s="3"/>
      <c r="F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4:22" ht="18">
      <c r="D210" s="3"/>
      <c r="E210" s="3"/>
      <c r="F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4:22" ht="18">
      <c r="D211" s="3"/>
      <c r="E211" s="3"/>
      <c r="F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4:22" ht="18">
      <c r="D212" s="3"/>
      <c r="E212" s="3"/>
      <c r="F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4:22" ht="18">
      <c r="D213" s="3"/>
      <c r="E213" s="3"/>
      <c r="F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4:22" ht="18">
      <c r="D214" s="3"/>
      <c r="E214" s="3"/>
      <c r="F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4:22" ht="18">
      <c r="D215" s="3"/>
      <c r="E215" s="3"/>
      <c r="F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4:22" ht="18">
      <c r="D216" s="3"/>
      <c r="E216" s="3"/>
      <c r="F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4:22" ht="18">
      <c r="D217" s="3"/>
      <c r="E217" s="3"/>
      <c r="F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4:22" ht="18">
      <c r="D218" s="3"/>
      <c r="E218" s="3"/>
      <c r="F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4:22" ht="18">
      <c r="D219" s="3"/>
      <c r="E219" s="3"/>
      <c r="F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4:22" ht="18">
      <c r="D220" s="3"/>
      <c r="E220" s="3"/>
      <c r="F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4:22" ht="18">
      <c r="D221" s="3"/>
      <c r="E221" s="3"/>
      <c r="F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4:22" ht="18">
      <c r="D222" s="3"/>
      <c r="E222" s="3"/>
      <c r="F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4:22" ht="18">
      <c r="D223" s="3"/>
      <c r="E223" s="3"/>
      <c r="F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4:22" ht="18">
      <c r="D224" s="3"/>
      <c r="E224" s="3"/>
      <c r="F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4:22" ht="18">
      <c r="D225" s="3"/>
      <c r="E225" s="3"/>
      <c r="F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4:22" ht="18">
      <c r="D226" s="3"/>
      <c r="E226" s="3"/>
      <c r="F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4:22" ht="18">
      <c r="D227" s="3"/>
      <c r="E227" s="3"/>
      <c r="F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4:22" ht="18">
      <c r="D228" s="3"/>
      <c r="E228" s="3"/>
      <c r="F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4:22" ht="18">
      <c r="D229" s="3"/>
      <c r="E229" s="3"/>
      <c r="F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4:22" ht="18">
      <c r="D230" s="3"/>
      <c r="E230" s="3"/>
      <c r="F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4:22" ht="18">
      <c r="D231" s="3"/>
      <c r="E231" s="3"/>
      <c r="F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4:22" ht="18">
      <c r="D232" s="3"/>
      <c r="E232" s="3"/>
      <c r="F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4:22" ht="18">
      <c r="D233" s="3"/>
      <c r="E233" s="3"/>
      <c r="F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4:22" ht="18">
      <c r="D234" s="3"/>
      <c r="E234" s="3"/>
      <c r="F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4:22" ht="18">
      <c r="D235" s="3"/>
      <c r="E235" s="3"/>
      <c r="F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4:22" ht="18">
      <c r="D236" s="3"/>
      <c r="E236" s="3"/>
      <c r="F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4:22" ht="18">
      <c r="D237" s="3"/>
      <c r="E237" s="3"/>
      <c r="F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4:22" ht="18">
      <c r="D238" s="3"/>
      <c r="E238" s="3"/>
      <c r="F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4:22" ht="18">
      <c r="D239" s="3"/>
      <c r="E239" s="3"/>
      <c r="F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4:22" ht="18">
      <c r="D240" s="3"/>
      <c r="E240" s="3"/>
      <c r="F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4:22" ht="18">
      <c r="D241" s="3"/>
      <c r="E241" s="3"/>
      <c r="F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4:22" ht="18">
      <c r="D242" s="3"/>
      <c r="E242" s="3"/>
      <c r="F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4:22" ht="18">
      <c r="D243" s="3"/>
      <c r="E243" s="3"/>
      <c r="F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4:22" ht="18">
      <c r="D244" s="3"/>
      <c r="E244" s="3"/>
      <c r="F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4:22" ht="18">
      <c r="D245" s="3"/>
      <c r="E245" s="3"/>
      <c r="F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4:22" ht="18">
      <c r="D246" s="3"/>
      <c r="E246" s="3"/>
      <c r="F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4:22" ht="18">
      <c r="D247" s="3"/>
      <c r="E247" s="3"/>
      <c r="F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4:22" ht="18">
      <c r="D248" s="3"/>
      <c r="E248" s="3"/>
      <c r="F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4:22" ht="18">
      <c r="D249" s="3"/>
      <c r="E249" s="3"/>
      <c r="F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4:22" ht="18">
      <c r="D250" s="3"/>
      <c r="E250" s="3"/>
      <c r="F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4:22" ht="18">
      <c r="D251" s="3"/>
      <c r="E251" s="3"/>
      <c r="F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4:22" ht="18">
      <c r="D252" s="3"/>
      <c r="E252" s="3"/>
      <c r="F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4:22" ht="18">
      <c r="D253" s="3"/>
      <c r="E253" s="3"/>
      <c r="F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4:22" ht="18">
      <c r="D254" s="3"/>
      <c r="E254" s="3"/>
      <c r="F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4:22" ht="18">
      <c r="D255" s="3"/>
      <c r="E255" s="3"/>
      <c r="F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4:22" ht="18">
      <c r="D256" s="3"/>
      <c r="E256" s="3"/>
      <c r="F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4:22" ht="18">
      <c r="D257" s="3"/>
      <c r="E257" s="3"/>
      <c r="F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4:22" ht="18">
      <c r="D258" s="3"/>
      <c r="E258" s="3"/>
      <c r="F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4:22" ht="18">
      <c r="D259" s="3"/>
      <c r="E259" s="3"/>
      <c r="F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4:22" ht="18">
      <c r="D260" s="3"/>
      <c r="E260" s="3"/>
      <c r="F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4:22" ht="18">
      <c r="D261" s="3"/>
      <c r="E261" s="3"/>
      <c r="F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4:22" ht="18">
      <c r="D262" s="3"/>
      <c r="E262" s="3"/>
      <c r="F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4:22" ht="18">
      <c r="D263" s="3"/>
      <c r="E263" s="3"/>
      <c r="F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4:22" ht="18">
      <c r="D264" s="3"/>
      <c r="E264" s="3"/>
      <c r="F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4:22" ht="18">
      <c r="D265" s="3"/>
      <c r="E265" s="3"/>
      <c r="F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4:22" ht="18">
      <c r="D266" s="3"/>
      <c r="E266" s="3"/>
      <c r="F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4:22" ht="18">
      <c r="D267" s="3"/>
      <c r="E267" s="3"/>
      <c r="F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4:22" ht="18">
      <c r="D268" s="3"/>
      <c r="E268" s="3"/>
      <c r="F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4:22" ht="18">
      <c r="D269" s="3"/>
      <c r="E269" s="3"/>
      <c r="F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4:22" ht="18">
      <c r="D270" s="3"/>
      <c r="E270" s="3"/>
      <c r="F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4:22" ht="18">
      <c r="D271" s="3"/>
      <c r="E271" s="3"/>
      <c r="F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4:22" ht="18">
      <c r="D272" s="3"/>
      <c r="E272" s="3"/>
      <c r="F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4:22" ht="18">
      <c r="D273" s="3"/>
      <c r="E273" s="3"/>
      <c r="F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4:22" ht="18">
      <c r="D274" s="3"/>
      <c r="E274" s="3"/>
      <c r="F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4:22" ht="18">
      <c r="D275" s="3"/>
      <c r="E275" s="3"/>
      <c r="F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4:22" ht="18">
      <c r="D276" s="3"/>
      <c r="E276" s="3"/>
      <c r="F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4:22" ht="18">
      <c r="D277" s="3"/>
      <c r="E277" s="3"/>
      <c r="F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4:22" ht="18">
      <c r="D278" s="3"/>
      <c r="E278" s="3"/>
      <c r="F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4:22" ht="18">
      <c r="D279" s="3"/>
      <c r="E279" s="3"/>
      <c r="F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4:22" ht="18">
      <c r="D280" s="3"/>
      <c r="E280" s="3"/>
      <c r="F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4:22" ht="18">
      <c r="D281" s="3"/>
      <c r="E281" s="3"/>
      <c r="F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4:22" ht="18">
      <c r="D282" s="3"/>
      <c r="E282" s="3"/>
      <c r="F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4:22" ht="18">
      <c r="D283" s="3"/>
      <c r="E283" s="3"/>
      <c r="F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4:22" ht="18">
      <c r="D284" s="3"/>
      <c r="E284" s="3"/>
      <c r="F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1:22" ht="18"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1:22" ht="18"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</sheetData>
  <mergeCells count="10">
    <mergeCell ref="G4:Q4"/>
    <mergeCell ref="F15:U15"/>
    <mergeCell ref="A15:B15"/>
    <mergeCell ref="A4:B4"/>
    <mergeCell ref="A1:B1"/>
    <mergeCell ref="A2:B2"/>
    <mergeCell ref="A16:A17"/>
    <mergeCell ref="B16:B17"/>
    <mergeCell ref="A5:A6"/>
    <mergeCell ref="B5:B6"/>
  </mergeCells>
  <printOptions/>
  <pageMargins left="0.3937007874015748" right="0" top="0.5905511811023623" bottom="0.5905511811023623" header="0.5118110236220472" footer="0.5118110236220472"/>
  <pageSetup fitToHeight="4" fitToWidth="1" horizontalDpi="600" verticalDpi="600" orientation="landscape" paperSize="8" scale="51" r:id="rId1"/>
  <headerFooter alignWithMargins="0">
    <oddFooter>&amp;LO:\\&amp;F&amp;R2011 EVESUN</oddFooter>
  </headerFooter>
  <ignoredErrors>
    <ignoredError sqref="S173 V20:V26 V96 V30:V95 V140 M96:P96 V97:V139 V141:V173 Q140:S140 P58" formulaRange="1"/>
    <ignoredError sqref="V27:V29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Asfaltkontrakter 2011 – Hele landet</dc:title>
  <dc:subject/>
  <dc:creator>Even K Sund</dc:creator>
  <cp:keywords/>
  <dc:description/>
  <cp:lastModifiedBy>Bodil Dam Bustad</cp:lastModifiedBy>
  <cp:lastPrinted>2011-05-04T11:35:18Z</cp:lastPrinted>
  <dcterms:created xsi:type="dcterms:W3CDTF">2011-05-04T11:20:59Z</dcterms:created>
  <dcterms:modified xsi:type="dcterms:W3CDTF">2011-05-09T13:04:25Z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1777612322</vt:i4>
  </property>
  <property fmtid="{D5CDD505-2E9C-101B-9397-08002B2CF9AE}" pid="3" name="_EmailSubject">
    <vt:lpwstr>Oppdatering asfalt kontraktsoversikt</vt:lpwstr>
  </property>
  <property fmtid="{D5CDD505-2E9C-101B-9397-08002B2CF9AE}" pid="4" name="_AuthorEmail">
    <vt:lpwstr>even.sund@vegvesen.no</vt:lpwstr>
  </property>
  <property fmtid="{D5CDD505-2E9C-101B-9397-08002B2CF9AE}" pid="5" name="_AuthorEmailDisplayName">
    <vt:lpwstr>Sund Even K.</vt:lpwstr>
  </property>
  <property fmtid="{D5CDD505-2E9C-101B-9397-08002B2CF9AE}" pid="6" name="_ReviewingToolsShownOnce">
    <vt:lpwstr/>
  </property>
</Properties>
</file>