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65" windowWidth="12120" windowHeight="8700" tabRatio="493"/>
  </bookViews>
  <sheets>
    <sheet name="Kontraktoversikt" sheetId="1" r:id="rId1"/>
    <sheet name="Grafikk entreprenører " sheetId="10" r:id="rId2"/>
    <sheet name="Kakediagram landet" sheetId="5" r:id="rId3"/>
    <sheet name="Reg nord-entr" sheetId="12" r:id="rId4"/>
    <sheet name="Reg midt-entr" sheetId="14" r:id="rId5"/>
    <sheet name="Reg vest-entr" sheetId="15" r:id="rId6"/>
    <sheet name="Reg sør-entr" sheetId="16" r:id="rId7"/>
    <sheet name="Reg øst-entr" sheetId="17" r:id="rId8"/>
  </sheets>
  <definedNames>
    <definedName name="_xlnm.Print_Titles" localSheetId="0">Kontraktoversikt!$15:$17</definedName>
  </definedNames>
  <calcPr calcId="145621"/>
</workbook>
</file>

<file path=xl/calcChain.xml><?xml version="1.0" encoding="utf-8"?>
<calcChain xmlns="http://schemas.openxmlformats.org/spreadsheetml/2006/main">
  <c r="G86" i="1" l="1"/>
  <c r="N65" i="1"/>
  <c r="L48" i="1" l="1"/>
  <c r="H48" i="1"/>
  <c r="G48" i="1"/>
  <c r="N148" i="1"/>
  <c r="L151" i="1"/>
  <c r="I151" i="1"/>
  <c r="G151" i="1"/>
  <c r="N135" i="1"/>
  <c r="L129" i="1"/>
  <c r="K129" i="1"/>
  <c r="G129" i="1"/>
  <c r="N120" i="1"/>
  <c r="N119" i="1"/>
  <c r="M109" i="1"/>
  <c r="L109" i="1"/>
  <c r="H109" i="1"/>
  <c r="G109" i="1"/>
  <c r="J86" i="1"/>
  <c r="L86" i="1"/>
  <c r="H86" i="1"/>
  <c r="F86" i="1"/>
  <c r="N77" i="1"/>
  <c r="N76" i="1"/>
  <c r="N73" i="1"/>
  <c r="N72" i="1"/>
  <c r="N71" i="1"/>
  <c r="K48" i="1" l="1"/>
  <c r="J48" i="1"/>
  <c r="N46" i="1"/>
  <c r="N39" i="1"/>
  <c r="N115" i="1" l="1"/>
  <c r="F11" i="1" l="1"/>
  <c r="F10" i="1"/>
  <c r="F9" i="1"/>
  <c r="F8" i="1"/>
  <c r="F7" i="1"/>
  <c r="D11" i="1"/>
  <c r="D10" i="1"/>
  <c r="D9" i="1"/>
  <c r="D8" i="1"/>
  <c r="D7" i="1"/>
  <c r="D12" i="1" l="1"/>
  <c r="F12" i="1"/>
  <c r="N137" i="1"/>
  <c r="H129" i="1"/>
  <c r="N102" i="1" l="1"/>
  <c r="L7" i="1" l="1"/>
  <c r="H7" i="1"/>
  <c r="L11" i="1"/>
  <c r="I11" i="1"/>
  <c r="G11" i="1"/>
  <c r="N143" i="1"/>
  <c r="G10" i="1"/>
  <c r="L10" i="1"/>
  <c r="K10" i="1"/>
  <c r="N126" i="1"/>
  <c r="L9" i="1"/>
  <c r="H9" i="1"/>
  <c r="G9" i="1"/>
  <c r="E9" i="1"/>
  <c r="L8" i="1"/>
  <c r="J8" i="1"/>
  <c r="H8" i="1"/>
  <c r="G8" i="1"/>
  <c r="K7" i="1"/>
  <c r="G7" i="1"/>
  <c r="N29" i="1"/>
  <c r="N28" i="1"/>
  <c r="N27" i="1"/>
  <c r="N26" i="1"/>
  <c r="N25" i="1"/>
  <c r="H10" i="1"/>
  <c r="C86" i="1"/>
  <c r="C8" i="1" s="1"/>
  <c r="M7" i="1"/>
  <c r="M8" i="1"/>
  <c r="M10" i="1"/>
  <c r="M11" i="1"/>
  <c r="K8" i="1"/>
  <c r="K9" i="1"/>
  <c r="K11" i="1"/>
  <c r="J9" i="1"/>
  <c r="J10" i="1"/>
  <c r="J11" i="1"/>
  <c r="I7" i="1"/>
  <c r="I8" i="1"/>
  <c r="I9" i="1"/>
  <c r="I10" i="1"/>
  <c r="H11" i="1"/>
  <c r="E7" i="1"/>
  <c r="E8" i="1"/>
  <c r="E10" i="1"/>
  <c r="E11" i="1"/>
  <c r="C129" i="1"/>
  <c r="C10" i="1" s="1"/>
  <c r="N52" i="1"/>
  <c r="N53" i="1"/>
  <c r="N54" i="1"/>
  <c r="N55" i="1"/>
  <c r="N56" i="1"/>
  <c r="N57" i="1"/>
  <c r="N60" i="1"/>
  <c r="N61" i="1"/>
  <c r="N62" i="1"/>
  <c r="N63" i="1"/>
  <c r="N64" i="1"/>
  <c r="N68" i="1"/>
  <c r="N69" i="1"/>
  <c r="N70" i="1"/>
  <c r="N78" i="1"/>
  <c r="N79" i="1"/>
  <c r="N82" i="1"/>
  <c r="N83" i="1"/>
  <c r="N84" i="1"/>
  <c r="N133" i="1"/>
  <c r="N140" i="1"/>
  <c r="N141" i="1"/>
  <c r="N142" i="1"/>
  <c r="N144" i="1"/>
  <c r="N145" i="1"/>
  <c r="N149" i="1"/>
  <c r="N150" i="1"/>
  <c r="N90" i="1"/>
  <c r="N91" i="1"/>
  <c r="N92" i="1"/>
  <c r="N93" i="1"/>
  <c r="N94" i="1"/>
  <c r="N95" i="1"/>
  <c r="N96" i="1"/>
  <c r="N99" i="1"/>
  <c r="N100" i="1"/>
  <c r="N101" i="1"/>
  <c r="N103" i="1"/>
  <c r="N106" i="1"/>
  <c r="N107" i="1"/>
  <c r="N108" i="1"/>
  <c r="M9" i="1"/>
  <c r="N113" i="1"/>
  <c r="N114" i="1"/>
  <c r="N118" i="1"/>
  <c r="N121" i="1"/>
  <c r="N122" i="1"/>
  <c r="N125" i="1"/>
  <c r="N127" i="1"/>
  <c r="N128" i="1"/>
  <c r="N20" i="1"/>
  <c r="N24" i="1"/>
  <c r="N32" i="1"/>
  <c r="N38" i="1"/>
  <c r="N44" i="1"/>
  <c r="N47" i="1"/>
  <c r="N45" i="1"/>
  <c r="N21" i="1"/>
  <c r="N35" i="1"/>
  <c r="N36" i="1"/>
  <c r="N37" i="1"/>
  <c r="N42" i="1"/>
  <c r="N43" i="1"/>
  <c r="J7" i="1"/>
  <c r="C109" i="1"/>
  <c r="C9" i="1" s="1"/>
  <c r="C151" i="1"/>
  <c r="C11" i="1" s="1"/>
  <c r="C48" i="1"/>
  <c r="C7" i="1" s="1"/>
  <c r="N129" i="1" l="1"/>
  <c r="N151" i="1"/>
  <c r="M12" i="1"/>
  <c r="N10" i="1"/>
  <c r="E12" i="1"/>
  <c r="I12" i="1"/>
  <c r="N48" i="1"/>
  <c r="G49" i="1" s="1"/>
  <c r="J12" i="1"/>
  <c r="N109" i="1"/>
  <c r="E110" i="1" s="1"/>
  <c r="C12" i="1"/>
  <c r="K12" i="1"/>
  <c r="G12" i="1"/>
  <c r="N86" i="1"/>
  <c r="H12" i="1"/>
  <c r="L12" i="1"/>
  <c r="N8" i="1" l="1"/>
  <c r="F87" i="1"/>
  <c r="I152" i="1"/>
  <c r="K130" i="1"/>
  <c r="L152" i="1"/>
  <c r="H130" i="1"/>
  <c r="L130" i="1"/>
  <c r="G130" i="1"/>
  <c r="L110" i="1"/>
  <c r="J49" i="1"/>
  <c r="N7" i="1"/>
  <c r="H49" i="1"/>
  <c r="M110" i="1"/>
  <c r="K49" i="1"/>
  <c r="G110" i="1"/>
  <c r="N11" i="1"/>
  <c r="G152" i="1"/>
  <c r="H87" i="1"/>
  <c r="N9" i="1"/>
  <c r="L49" i="1"/>
  <c r="G87" i="1"/>
  <c r="H110" i="1"/>
  <c r="L87" i="1"/>
  <c r="J87" i="1"/>
  <c r="N152" i="1" l="1"/>
  <c r="N130" i="1"/>
  <c r="N110" i="1"/>
  <c r="N87" i="1"/>
  <c r="N12" i="1"/>
  <c r="N49" i="1"/>
  <c r="G13" i="1" l="1"/>
  <c r="F13" i="1"/>
  <c r="D13" i="1"/>
  <c r="H13" i="1"/>
  <c r="E13" i="1"/>
  <c r="I13" i="1"/>
  <c r="L13" i="1"/>
  <c r="K13" i="1"/>
  <c r="M13" i="1"/>
  <c r="J13" i="1"/>
  <c r="N13" i="1" l="1"/>
</calcChain>
</file>

<file path=xl/sharedStrings.xml><?xml version="1.0" encoding="utf-8"?>
<sst xmlns="http://schemas.openxmlformats.org/spreadsheetml/2006/main" count="238" uniqueCount="221">
  <si>
    <t>Lemminkaïnen</t>
  </si>
  <si>
    <t>NCC Roads</t>
  </si>
  <si>
    <t>Skanska Asfalt</t>
  </si>
  <si>
    <t>Peab</t>
  </si>
  <si>
    <t>Veidekke Industri</t>
  </si>
  <si>
    <t>Region øst</t>
  </si>
  <si>
    <t>Region midt</t>
  </si>
  <si>
    <t>Region nord</t>
  </si>
  <si>
    <t>Nordasfalt</t>
  </si>
  <si>
    <t>Kontraktsnr.</t>
  </si>
  <si>
    <t>Beskrivelse (navn)</t>
  </si>
  <si>
    <t>Antall tonn</t>
  </si>
  <si>
    <t>Sum laveste tilbyder</t>
  </si>
  <si>
    <t>Region sør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</si>
  <si>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</si>
  <si>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</si>
  <si>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</si>
  <si>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</si>
  <si>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</si>
  <si>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</si>
  <si>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</si>
  <si>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</si>
  <si>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</si>
  <si>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Sum region øst</t>
  </si>
  <si>
    <t>Vest-Agder</t>
  </si>
  <si>
    <t>Sum region sør</t>
  </si>
  <si>
    <t>Region vest</t>
  </si>
  <si>
    <t>Rogaland</t>
  </si>
  <si>
    <t>Hordaland</t>
  </si>
  <si>
    <t>Sogn og Fjordane</t>
  </si>
  <si>
    <t>Sum region vest</t>
  </si>
  <si>
    <t>Møre og Romsdal</t>
  </si>
  <si>
    <t>Sør-Trøndelag</t>
  </si>
  <si>
    <t>Nord-Trøndelag</t>
  </si>
  <si>
    <t>Sum region midt</t>
  </si>
  <si>
    <t>Nordland</t>
  </si>
  <si>
    <t>Troms</t>
  </si>
  <si>
    <t>Finnmark</t>
  </si>
  <si>
    <t>Velde Asfalt</t>
  </si>
  <si>
    <t>Hele landet</t>
  </si>
  <si>
    <t>Lemminkäinen</t>
  </si>
  <si>
    <t>Sum kontrakter</t>
  </si>
  <si>
    <t>KITO Asfalt AS</t>
  </si>
  <si>
    <t xml:space="preserve"> (Even Sund - Vdir- VT/VFU)</t>
  </si>
  <si>
    <t>Riks- og fylkesveger i Østfold</t>
  </si>
  <si>
    <t>Follo</t>
  </si>
  <si>
    <t>Asker og Bærum</t>
  </si>
  <si>
    <t>E6 og E16 Romerike</t>
  </si>
  <si>
    <t>Romerike midt/nedre</t>
  </si>
  <si>
    <t>Riksveger i Oslo</t>
  </si>
  <si>
    <t>Hadeland</t>
  </si>
  <si>
    <t xml:space="preserve">Flå, Nes, Gol, Ål, Hol og Hemsedal </t>
  </si>
  <si>
    <t>2-10-2013-01</t>
  </si>
  <si>
    <t>2-10-2013-02</t>
  </si>
  <si>
    <t>2-10-2013-03</t>
  </si>
  <si>
    <t>Fylkesveger i Bergen og omegn</t>
  </si>
  <si>
    <t>Nordfjord</t>
  </si>
  <si>
    <t>Sunnfjord</t>
  </si>
  <si>
    <t xml:space="preserve">FM Asfalt AS </t>
  </si>
  <si>
    <t>Sunnmøre</t>
  </si>
  <si>
    <t>Ytre Namdal</t>
  </si>
  <si>
    <t>Namdal</t>
  </si>
  <si>
    <t>Innherred</t>
  </si>
  <si>
    <t>Nordre Nordland</t>
  </si>
  <si>
    <t>Sør-Troms</t>
  </si>
  <si>
    <t>Nord-Troms</t>
  </si>
  <si>
    <t xml:space="preserve">Asfaltkontrakter 2014 - Hele landet </t>
  </si>
  <si>
    <t>Kontraktssummer eks. mva (1000 kr) for entreprenører som vant konkurranser utlyst i 2014</t>
  </si>
  <si>
    <t>Asfaltkontrakter 2014 landsoversikt</t>
  </si>
  <si>
    <t>1-01-2014-01</t>
  </si>
  <si>
    <t>1-01-2014-02</t>
  </si>
  <si>
    <t>1-02-2014-01</t>
  </si>
  <si>
    <t>1-02-2014-02</t>
  </si>
  <si>
    <t>1-02-2014-03</t>
  </si>
  <si>
    <t>1-02-2014-04</t>
  </si>
  <si>
    <t>Øvre Romerike</t>
  </si>
  <si>
    <t>1-02-2014-05</t>
  </si>
  <si>
    <t>Forsterkning Romerike og Follo</t>
  </si>
  <si>
    <t>1-02-2014-06</t>
  </si>
  <si>
    <t>1-03-2014-01</t>
  </si>
  <si>
    <t>1-05-2014-01</t>
  </si>
  <si>
    <t>1-05-2014-02</t>
  </si>
  <si>
    <t>1-05-2014-03</t>
  </si>
  <si>
    <t>1-05-2014-04</t>
  </si>
  <si>
    <t>1-05-2014-05</t>
  </si>
  <si>
    <t>Sør Østerdal/Solør</t>
  </si>
  <si>
    <t>Trysil/Engerdal/Femund/Tynset</t>
  </si>
  <si>
    <t>Riksveger Sør-Hedmark</t>
  </si>
  <si>
    <t>Fykesveger Hedmark</t>
  </si>
  <si>
    <t>Fylkesveger Glåmdal</t>
  </si>
  <si>
    <t>1-04-2014-05</t>
  </si>
  <si>
    <t>1-04-2014-01</t>
  </si>
  <si>
    <t>1-04-2014-02</t>
  </si>
  <si>
    <t>1-04-2014-03</t>
  </si>
  <si>
    <t>1-04-2014-04</t>
  </si>
  <si>
    <t>1-05-2014-06</t>
  </si>
  <si>
    <t>E136 Lesja</t>
  </si>
  <si>
    <t>Sør-Gudbrandsdal</t>
  </si>
  <si>
    <t>Nord-Gudbrandsdal</t>
  </si>
  <si>
    <t>Gjøvik/Land/Toten</t>
  </si>
  <si>
    <t>Valdres</t>
  </si>
  <si>
    <t>2-06-2014-01</t>
  </si>
  <si>
    <t>2-06-2014-02</t>
  </si>
  <si>
    <t>2-06-2014-03</t>
  </si>
  <si>
    <t>2-06-2014-04</t>
  </si>
  <si>
    <t>2-06-2014-05</t>
  </si>
  <si>
    <t>2-06-2014-06</t>
  </si>
  <si>
    <t xml:space="preserve">Hurum, Røyken, Lier, Drammen, Nedre Eiker, Øvre Eiker og Kongsberg </t>
  </si>
  <si>
    <t xml:space="preserve">Ringerike, Hole og deler av Modum </t>
  </si>
  <si>
    <t xml:space="preserve">Kongsberg, Flesberg og Nore og Uvdal </t>
  </si>
  <si>
    <t xml:space="preserve">Modum, Flesberg og Sigdal </t>
  </si>
  <si>
    <t xml:space="preserve">Røyken, Drammen, Lier, Hurum, Nedre Eiker, Øvre Eiker og Kongsberg </t>
  </si>
  <si>
    <t xml:space="preserve"> Sande, Holmestrand, Hof og Re </t>
  </si>
  <si>
    <t>Horten, Tønsberg, Nøtterøy, Tjøme og Stokke</t>
  </si>
  <si>
    <t xml:space="preserve">Stokke, Sandefjord, Larvik, Andebu og Lardal </t>
  </si>
  <si>
    <t>Re, Andebu, Tønsberg og Stokke</t>
  </si>
  <si>
    <t>E18 Sky-Langangen (Vestfold-Telemark)</t>
  </si>
  <si>
    <t>2-07-2014-01</t>
  </si>
  <si>
    <t>2-07-2014-02</t>
  </si>
  <si>
    <t>2-07-2014-03</t>
  </si>
  <si>
    <t>2-07-2014-04</t>
  </si>
  <si>
    <t>2-07-2014-05</t>
  </si>
  <si>
    <t>2-08-2014-01</t>
  </si>
  <si>
    <t>2-08-2014-02</t>
  </si>
  <si>
    <t>2-08-2014-04</t>
  </si>
  <si>
    <t>2-08-2014-03</t>
  </si>
  <si>
    <t>2-08-2014-05</t>
  </si>
  <si>
    <t>2-08-2013-06</t>
  </si>
  <si>
    <t>Vinje og Tokke</t>
  </si>
  <si>
    <t>Hjartdal, tinn og Seljord</t>
  </si>
  <si>
    <t>Porsgrunn, Bamle og Kragerø</t>
  </si>
  <si>
    <t>Skien, Porsgrunn, Bamble, Siljan, Nome og Drangedal</t>
  </si>
  <si>
    <t>Sauherad og Kvitseid</t>
  </si>
  <si>
    <t>Nissedal, Fyresdal og Kviteseid</t>
  </si>
  <si>
    <t>2-09-2014-01</t>
  </si>
  <si>
    <t>2-09-2014-02</t>
  </si>
  <si>
    <t>2-09-2014-03</t>
  </si>
  <si>
    <t>2-09-2014-04</t>
  </si>
  <si>
    <t>Evje og Hornnes, Iveland, Birkenes, Froland og Bygland</t>
  </si>
  <si>
    <t>Gjerstad, Tvedestrand, Arendal og Grimstad</t>
  </si>
  <si>
    <t>Birkenes, Grimstad, Arendal og Froland</t>
  </si>
  <si>
    <t>Arendal, Froland, Tvedestrand og Åmli</t>
  </si>
  <si>
    <t>Kristiansand, Vennesla, Songdalen, Mandal og Marnardal</t>
  </si>
  <si>
    <t>Kvinesdal og Flekkefjord</t>
  </si>
  <si>
    <t>Lyngdal, Farsund og Lindesnes</t>
  </si>
  <si>
    <t>Asfalt Sør AS</t>
  </si>
  <si>
    <t>3-11-2014-01</t>
  </si>
  <si>
    <t>3-11-2014-02</t>
  </si>
  <si>
    <t>3-11-2014-03</t>
  </si>
  <si>
    <t>3-11-2014-04</t>
  </si>
  <si>
    <t>3-11-2014-05</t>
  </si>
  <si>
    <t>3-11-2014-06</t>
  </si>
  <si>
    <t>3-11-2014-07</t>
  </si>
  <si>
    <t>Rennfast</t>
  </si>
  <si>
    <t>Riksveger i Sør-Rogaland</t>
  </si>
  <si>
    <t>Stavanger/Sandnes</t>
  </si>
  <si>
    <t>Jæren og Dalane</t>
  </si>
  <si>
    <t xml:space="preserve">Høgsfjord og Nord-Jæren </t>
  </si>
  <si>
    <t>Riksveger i Nord-Rogaland</t>
  </si>
  <si>
    <t xml:space="preserve">Haugesund og Indre Ryfylke </t>
  </si>
  <si>
    <t>3-12-2014-01</t>
  </si>
  <si>
    <t>3-12-2014-02</t>
  </si>
  <si>
    <t>3-12-2014-03</t>
  </si>
  <si>
    <t>3-12-2014-04</t>
  </si>
  <si>
    <t>3-12-2014-05</t>
  </si>
  <si>
    <t>Riksveger i Bergen og Os</t>
  </si>
  <si>
    <t>Riksveger utenom Bergen</t>
  </si>
  <si>
    <t>Fylkeveger i Sunnhordland, Hardanger og Voss</t>
  </si>
  <si>
    <t>Fylkeveger i Sotra og Nordhordland</t>
  </si>
  <si>
    <t>3-14-2014-01</t>
  </si>
  <si>
    <t>3-14-2014-02</t>
  </si>
  <si>
    <t>Sogn</t>
  </si>
  <si>
    <t>4-15-2014-01</t>
  </si>
  <si>
    <t>4-15-2014-02</t>
  </si>
  <si>
    <t>4-15-2014-03</t>
  </si>
  <si>
    <t xml:space="preserve">Nordmøre  </t>
  </si>
  <si>
    <t>Romsdal</t>
  </si>
  <si>
    <t>4-16-2014-01</t>
  </si>
  <si>
    <t>4-16-2014-02</t>
  </si>
  <si>
    <t>4-16-2014-03</t>
  </si>
  <si>
    <t>4-16-2014-04</t>
  </si>
  <si>
    <t>4-16-2014-05</t>
  </si>
  <si>
    <t>Trondheim - nattarbeid</t>
  </si>
  <si>
    <t>Fjellregionen</t>
  </si>
  <si>
    <t>Ut mot havet</t>
  </si>
  <si>
    <t>Sørvesten</t>
  </si>
  <si>
    <t>Områdene i og rundt Trondheim</t>
  </si>
  <si>
    <t>4-17-2014-01</t>
  </si>
  <si>
    <t>4-17-2014-02</t>
  </si>
  <si>
    <t>4-17-2014-03</t>
  </si>
  <si>
    <t>4-17-2014-04</t>
  </si>
  <si>
    <t>Stjørdal</t>
  </si>
  <si>
    <t>5-18-2014-01</t>
  </si>
  <si>
    <t>5-18-2014-01B</t>
  </si>
  <si>
    <t>5-18-2014-02</t>
  </si>
  <si>
    <t>5-18-2014-03</t>
  </si>
  <si>
    <t xml:space="preserve">Salten  </t>
  </si>
  <si>
    <t>Lofoten - Vesterålen</t>
  </si>
  <si>
    <t>5-18-2014-02B</t>
  </si>
  <si>
    <t>Salten - alternativ utførelse</t>
  </si>
  <si>
    <t>Nordre Nordland - alternativ utførelse</t>
  </si>
  <si>
    <t>5-19-2014-01</t>
  </si>
  <si>
    <t>5-19-2014-02</t>
  </si>
  <si>
    <t>5-19-2014-03</t>
  </si>
  <si>
    <t>5-19-2014-04</t>
  </si>
  <si>
    <t>5-19-2014-05</t>
  </si>
  <si>
    <t>5-19-2014-06</t>
  </si>
  <si>
    <t>Plan-/traufresing og dekkelegging Troms</t>
  </si>
  <si>
    <t>Repaver Troms</t>
  </si>
  <si>
    <t>Anriking/stabilisering og dekkelegging Troms</t>
  </si>
  <si>
    <t>Midt-Troms</t>
  </si>
  <si>
    <t>5-20-2014-01</t>
  </si>
  <si>
    <t>Rv og Fv i Vest-Finnmark</t>
  </si>
  <si>
    <t>Fv i Øst-Finnmark</t>
  </si>
  <si>
    <t>Rv og Fv i  Midt- og Øst-Finnmark</t>
  </si>
  <si>
    <t>5-20-2014-02</t>
  </si>
  <si>
    <t>5-20-2014-03</t>
  </si>
  <si>
    <t>2-07-2014-06</t>
  </si>
  <si>
    <t>Sande, Holmestrand, Re, Horten og Tønsberg</t>
  </si>
  <si>
    <t>Statens vegvesen Vegdirektoratet - oppdatert 07.08.2014</t>
  </si>
  <si>
    <t>3-14-2014-03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</si>
</sst>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196">
    <xf numFmtId="0" fontId="0" fillId="0" borderId="0" xfId="0"/>
    <xf numFmtId="3" fontId="3" fillId="0" borderId="1" xfId="0" applyNumberFormat="1" applyFont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/>
    <xf numFmtId="3" fontId="3" fillId="2" borderId="1" xfId="0" applyNumberFormat="1" applyFont="1" applyFill="1" applyBorder="1" applyAlignment="1"/>
    <xf numFmtId="3" fontId="3" fillId="0" borderId="1" xfId="0" applyNumberFormat="1" applyFont="1" applyBorder="1" applyAlignment="1">
      <alignment wrapText="1"/>
    </xf>
    <xf numFmtId="0" fontId="3" fillId="0" borderId="0" xfId="0" applyFont="1"/>
    <xf numFmtId="3" fontId="3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3" xfId="0" applyNumberFormat="1" applyFont="1" applyBorder="1"/>
    <xf numFmtId="0" fontId="6" fillId="0" borderId="3" xfId="0" applyFont="1" applyBorder="1" applyAlignment="1">
      <alignment horizontal="center" textRotation="90" wrapText="1"/>
    </xf>
    <xf numFmtId="0" fontId="7" fillId="0" borderId="3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/>
    </xf>
    <xf numFmtId="3" fontId="6" fillId="0" borderId="4" xfId="0" applyNumberFormat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textRotation="90"/>
    </xf>
    <xf numFmtId="3" fontId="3" fillId="0" borderId="7" xfId="0" applyNumberFormat="1" applyFont="1" applyBorder="1"/>
    <xf numFmtId="3" fontId="3" fillId="0" borderId="5" xfId="0" applyNumberFormat="1" applyFont="1" applyBorder="1"/>
    <xf numFmtId="3" fontId="6" fillId="0" borderId="8" xfId="0" applyNumberFormat="1" applyFont="1" applyBorder="1" applyAlignment="1">
      <alignment horizontal="center" vertical="center" textRotation="90" wrapText="1"/>
    </xf>
    <xf numFmtId="3" fontId="6" fillId="0" borderId="8" xfId="0" applyNumberFormat="1" applyFont="1" applyBorder="1" applyAlignment="1">
      <alignment horizontal="center" textRotation="90" wrapText="1"/>
    </xf>
    <xf numFmtId="3" fontId="7" fillId="0" borderId="8" xfId="0" applyNumberFormat="1" applyFont="1" applyBorder="1" applyAlignment="1">
      <alignment horizontal="center" textRotation="90" wrapText="1"/>
    </xf>
    <xf numFmtId="3" fontId="6" fillId="0" borderId="8" xfId="0" applyNumberFormat="1" applyFont="1" applyBorder="1" applyAlignment="1">
      <alignment horizontal="center" textRotation="90"/>
    </xf>
    <xf numFmtId="3" fontId="3" fillId="0" borderId="1" xfId="0" applyNumberFormat="1" applyFont="1" applyBorder="1" applyAlignment="1">
      <alignment horizontal="center" wrapText="1"/>
    </xf>
    <xf numFmtId="3" fontId="3" fillId="0" borderId="9" xfId="0" applyNumberFormat="1" applyFont="1" applyBorder="1"/>
    <xf numFmtId="1" fontId="2" fillId="3" borderId="10" xfId="0" applyNumberFormat="1" applyFont="1" applyFill="1" applyBorder="1" applyAlignment="1"/>
    <xf numFmtId="3" fontId="3" fillId="0" borderId="11" xfId="0" applyNumberFormat="1" applyFont="1" applyBorder="1"/>
    <xf numFmtId="3" fontId="3" fillId="0" borderId="13" xfId="0" applyNumberFormat="1" applyFont="1" applyBorder="1"/>
    <xf numFmtId="3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18" xfId="0" applyFont="1" applyBorder="1"/>
    <xf numFmtId="3" fontId="3" fillId="0" borderId="19" xfId="0" applyNumberFormat="1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3" fontId="10" fillId="3" borderId="25" xfId="0" applyNumberFormat="1" applyFont="1" applyFill="1" applyBorder="1" applyAlignment="1"/>
    <xf numFmtId="3" fontId="9" fillId="3" borderId="6" xfId="0" applyNumberFormat="1" applyFont="1" applyFill="1" applyBorder="1"/>
    <xf numFmtId="0" fontId="3" fillId="0" borderId="20" xfId="0" applyFont="1" applyBorder="1" applyAlignment="1"/>
    <xf numFmtId="0" fontId="2" fillId="0" borderId="30" xfId="0" applyFont="1" applyBorder="1"/>
    <xf numFmtId="3" fontId="2" fillId="0" borderId="31" xfId="0" applyNumberFormat="1" applyFont="1" applyBorder="1"/>
    <xf numFmtId="3" fontId="2" fillId="0" borderId="32" xfId="0" applyNumberFormat="1" applyFont="1" applyBorder="1"/>
    <xf numFmtId="0" fontId="3" fillId="0" borderId="33" xfId="0" applyFont="1" applyBorder="1"/>
    <xf numFmtId="3" fontId="3" fillId="0" borderId="34" xfId="0" applyNumberFormat="1" applyFont="1" applyBorder="1"/>
    <xf numFmtId="3" fontId="2" fillId="0" borderId="34" xfId="0" applyNumberFormat="1" applyFont="1" applyBorder="1"/>
    <xf numFmtId="0" fontId="2" fillId="0" borderId="35" xfId="0" applyFont="1" applyBorder="1"/>
    <xf numFmtId="0" fontId="2" fillId="0" borderId="36" xfId="0" applyFont="1" applyBorder="1"/>
    <xf numFmtId="3" fontId="2" fillId="0" borderId="36" xfId="0" applyNumberFormat="1" applyFont="1" applyBorder="1"/>
    <xf numFmtId="3" fontId="3" fillId="0" borderId="40" xfId="0" applyNumberFormat="1" applyFont="1" applyBorder="1"/>
    <xf numFmtId="0" fontId="3" fillId="0" borderId="24" xfId="0" applyFont="1" applyBorder="1" applyAlignment="1"/>
    <xf numFmtId="3" fontId="10" fillId="3" borderId="39" xfId="0" applyNumberFormat="1" applyFont="1" applyFill="1" applyBorder="1" applyAlignment="1"/>
    <xf numFmtId="3" fontId="6" fillId="0" borderId="9" xfId="0" applyNumberFormat="1" applyFont="1" applyBorder="1" applyAlignment="1">
      <alignment horizontal="center" vertical="center" textRotation="90" wrapText="1"/>
    </xf>
    <xf numFmtId="3" fontId="6" fillId="0" borderId="9" xfId="0" applyNumberFormat="1" applyFont="1" applyBorder="1" applyAlignment="1">
      <alignment horizontal="center" textRotation="90" wrapText="1"/>
    </xf>
    <xf numFmtId="3" fontId="7" fillId="0" borderId="9" xfId="0" applyNumberFormat="1" applyFont="1" applyBorder="1" applyAlignment="1">
      <alignment horizontal="center" textRotation="90" wrapText="1"/>
    </xf>
    <xf numFmtId="3" fontId="6" fillId="0" borderId="9" xfId="0" applyNumberFormat="1" applyFont="1" applyBorder="1" applyAlignment="1">
      <alignment horizontal="center" textRotation="90"/>
    </xf>
    <xf numFmtId="3" fontId="3" fillId="0" borderId="41" xfId="0" applyNumberFormat="1" applyFont="1" applyBorder="1" applyAlignment="1">
      <alignment horizontal="center"/>
    </xf>
    <xf numFmtId="1" fontId="3" fillId="0" borderId="13" xfId="0" applyNumberFormat="1" applyFont="1" applyBorder="1" applyAlignment="1"/>
    <xf numFmtId="0" fontId="3" fillId="0" borderId="30" xfId="0" applyFont="1" applyBorder="1"/>
    <xf numFmtId="0" fontId="2" fillId="0" borderId="32" xfId="0" applyFont="1" applyBorder="1"/>
    <xf numFmtId="3" fontId="3" fillId="0" borderId="42" xfId="0" applyNumberFormat="1" applyFont="1" applyBorder="1"/>
    <xf numFmtId="164" fontId="3" fillId="0" borderId="8" xfId="2" applyNumberFormat="1" applyFont="1" applyBorder="1"/>
    <xf numFmtId="164" fontId="3" fillId="0" borderId="43" xfId="2" applyNumberFormat="1" applyFont="1" applyBorder="1"/>
    <xf numFmtId="164" fontId="3" fillId="0" borderId="11" xfId="2" applyNumberFormat="1" applyFont="1" applyBorder="1"/>
    <xf numFmtId="3" fontId="6" fillId="0" borderId="43" xfId="0" applyNumberFormat="1" applyFont="1" applyBorder="1" applyAlignment="1">
      <alignment horizontal="center" textRotation="90"/>
    </xf>
    <xf numFmtId="3" fontId="6" fillId="0" borderId="13" xfId="0" applyNumberFormat="1" applyFont="1" applyBorder="1" applyAlignment="1">
      <alignment horizontal="center" textRotation="90"/>
    </xf>
    <xf numFmtId="3" fontId="3" fillId="0" borderId="7" xfId="0" applyNumberFormat="1" applyFont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/>
    <xf numFmtId="3" fontId="2" fillId="2" borderId="7" xfId="0" applyNumberFormat="1" applyFont="1" applyFill="1" applyBorder="1" applyAlignment="1"/>
    <xf numFmtId="3" fontId="3" fillId="0" borderId="7" xfId="0" applyNumberFormat="1" applyFont="1" applyBorder="1" applyAlignment="1"/>
    <xf numFmtId="3" fontId="2" fillId="0" borderId="7" xfId="0" applyNumberFormat="1" applyFont="1" applyBorder="1"/>
    <xf numFmtId="3" fontId="2" fillId="0" borderId="42" xfId="0" applyNumberFormat="1" applyFont="1" applyBorder="1"/>
    <xf numFmtId="164" fontId="3" fillId="0" borderId="9" xfId="2" applyNumberFormat="1" applyFont="1" applyBorder="1"/>
    <xf numFmtId="164" fontId="3" fillId="0" borderId="0" xfId="2" applyNumberFormat="1" applyFont="1"/>
    <xf numFmtId="0" fontId="3" fillId="0" borderId="5" xfId="0" applyFont="1" applyBorder="1"/>
    <xf numFmtId="164" fontId="3" fillId="0" borderId="46" xfId="2" applyNumberFormat="1" applyFont="1" applyBorder="1"/>
    <xf numFmtId="0" fontId="2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2" fillId="0" borderId="48" xfId="0" applyNumberFormat="1" applyFont="1" applyFill="1" applyBorder="1" applyAlignment="1">
      <alignment horizontal="center" wrapText="1"/>
    </xf>
    <xf numFmtId="0" fontId="3" fillId="0" borderId="0" xfId="0" applyFont="1" applyFill="1"/>
    <xf numFmtId="1" fontId="6" fillId="0" borderId="49" xfId="0" applyNumberFormat="1" applyFont="1" applyBorder="1" applyAlignment="1">
      <alignment horizontal="left"/>
    </xf>
    <xf numFmtId="3" fontId="2" fillId="3" borderId="25" xfId="0" applyNumberFormat="1" applyFont="1" applyFill="1" applyBorder="1" applyAlignment="1"/>
    <xf numFmtId="3" fontId="2" fillId="0" borderId="45" xfId="0" applyNumberFormat="1" applyFont="1" applyBorder="1" applyAlignment="1"/>
    <xf numFmtId="1" fontId="6" fillId="0" borderId="50" xfId="0" applyNumberFormat="1" applyFont="1" applyBorder="1" applyAlignment="1">
      <alignment horizontal="left"/>
    </xf>
    <xf numFmtId="3" fontId="2" fillId="0" borderId="47" xfId="0" applyNumberFormat="1" applyFont="1" applyBorder="1" applyAlignment="1"/>
    <xf numFmtId="3" fontId="2" fillId="3" borderId="6" xfId="0" applyNumberFormat="1" applyFont="1" applyFill="1" applyBorder="1" applyAlignment="1"/>
    <xf numFmtId="164" fontId="2" fillId="0" borderId="0" xfId="2" applyNumberFormat="1" applyFont="1" applyBorder="1" applyAlignment="1">
      <alignment horizontal="center"/>
    </xf>
    <xf numFmtId="0" fontId="11" fillId="0" borderId="0" xfId="0" applyFont="1"/>
    <xf numFmtId="0" fontId="4" fillId="0" borderId="0" xfId="0" applyFont="1" applyBorder="1" applyAlignment="1"/>
    <xf numFmtId="3" fontId="13" fillId="2" borderId="1" xfId="0" applyNumberFormat="1" applyFont="1" applyFill="1" applyBorder="1" applyAlignment="1"/>
    <xf numFmtId="0" fontId="8" fillId="0" borderId="52" xfId="0" applyFont="1" applyFill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left"/>
    </xf>
    <xf numFmtId="3" fontId="2" fillId="3" borderId="57" xfId="0" applyNumberFormat="1" applyFont="1" applyFill="1" applyBorder="1" applyAlignment="1"/>
    <xf numFmtId="3" fontId="2" fillId="0" borderId="58" xfId="0" applyNumberFormat="1" applyFont="1" applyBorder="1" applyAlignment="1"/>
    <xf numFmtId="0" fontId="3" fillId="0" borderId="18" xfId="0" applyFont="1" applyBorder="1" applyAlignment="1"/>
    <xf numFmtId="0" fontId="3" fillId="0" borderId="59" xfId="0" applyFont="1" applyBorder="1" applyAlignment="1"/>
    <xf numFmtId="3" fontId="13" fillId="0" borderId="1" xfId="0" applyNumberFormat="1" applyFont="1" applyBorder="1"/>
    <xf numFmtId="3" fontId="13" fillId="0" borderId="34" xfId="0" applyNumberFormat="1" applyFont="1" applyBorder="1"/>
    <xf numFmtId="3" fontId="13" fillId="0" borderId="9" xfId="0" applyNumberFormat="1" applyFont="1" applyBorder="1"/>
    <xf numFmtId="1" fontId="10" fillId="0" borderId="43" xfId="0" applyNumberFormat="1" applyFont="1" applyBorder="1" applyAlignment="1"/>
    <xf numFmtId="1" fontId="6" fillId="0" borderId="13" xfId="0" applyNumberFormat="1" applyFont="1" applyBorder="1" applyAlignment="1"/>
    <xf numFmtId="0" fontId="9" fillId="0" borderId="7" xfId="0" applyFont="1" applyBorder="1"/>
    <xf numFmtId="0" fontId="3" fillId="0" borderId="60" xfId="0" applyFont="1" applyBorder="1"/>
    <xf numFmtId="1" fontId="10" fillId="0" borderId="7" xfId="0" applyNumberFormat="1" applyFont="1" applyBorder="1" applyAlignment="1"/>
    <xf numFmtId="1" fontId="6" fillId="0" borderId="7" xfId="0" applyNumberFormat="1" applyFont="1" applyBorder="1" applyAlignment="1"/>
    <xf numFmtId="0" fontId="3" fillId="0" borderId="13" xfId="0" applyFont="1" applyBorder="1"/>
    <xf numFmtId="0" fontId="3" fillId="0" borderId="13" xfId="0" applyFont="1" applyBorder="1" applyAlignment="1">
      <alignment wrapText="1"/>
    </xf>
    <xf numFmtId="0" fontId="3" fillId="0" borderId="42" xfId="0" applyFont="1" applyBorder="1"/>
    <xf numFmtId="0" fontId="3" fillId="0" borderId="44" xfId="0" applyFont="1" applyBorder="1"/>
    <xf numFmtId="1" fontId="3" fillId="0" borderId="7" xfId="0" applyNumberFormat="1" applyFont="1" applyBorder="1" applyAlignment="1"/>
    <xf numFmtId="0" fontId="3" fillId="0" borderId="7" xfId="0" applyFont="1" applyBorder="1"/>
    <xf numFmtId="1" fontId="10" fillId="0" borderId="13" xfId="0" applyNumberFormat="1" applyFont="1" applyBorder="1" applyAlignment="1"/>
    <xf numFmtId="3" fontId="3" fillId="3" borderId="61" xfId="0" applyNumberFormat="1" applyFont="1" applyFill="1" applyBorder="1"/>
    <xf numFmtId="3" fontId="3" fillId="3" borderId="62" xfId="0" applyNumberFormat="1" applyFont="1" applyFill="1" applyBorder="1"/>
    <xf numFmtId="3" fontId="3" fillId="3" borderId="63" xfId="0" applyNumberFormat="1" applyFont="1" applyFill="1" applyBorder="1"/>
    <xf numFmtId="3" fontId="3" fillId="3" borderId="64" xfId="0" applyNumberFormat="1" applyFont="1" applyFill="1" applyBorder="1"/>
    <xf numFmtId="3" fontId="3" fillId="3" borderId="65" xfId="0" applyNumberFormat="1" applyFont="1" applyFill="1" applyBorder="1"/>
    <xf numFmtId="3" fontId="3" fillId="3" borderId="66" xfId="0" applyNumberFormat="1" applyFont="1" applyFill="1" applyBorder="1"/>
    <xf numFmtId="3" fontId="10" fillId="3" borderId="67" xfId="0" applyNumberFormat="1" applyFont="1" applyFill="1" applyBorder="1" applyAlignment="1"/>
    <xf numFmtId="3" fontId="3" fillId="3" borderId="67" xfId="0" applyNumberFormat="1" applyFont="1" applyFill="1" applyBorder="1" applyAlignment="1"/>
    <xf numFmtId="3" fontId="3" fillId="3" borderId="67" xfId="0" applyNumberFormat="1" applyFont="1" applyFill="1" applyBorder="1"/>
    <xf numFmtId="3" fontId="10" fillId="3" borderId="62" xfId="0" applyNumberFormat="1" applyFont="1" applyFill="1" applyBorder="1" applyAlignment="1"/>
    <xf numFmtId="3" fontId="3" fillId="3" borderId="68" xfId="0" applyNumberFormat="1" applyFont="1" applyFill="1" applyBorder="1"/>
    <xf numFmtId="0" fontId="11" fillId="0" borderId="0" xfId="0" applyFont="1" applyAlignment="1">
      <alignment horizontal="left"/>
    </xf>
    <xf numFmtId="0" fontId="6" fillId="0" borderId="53" xfId="1" applyFont="1" applyBorder="1" applyAlignment="1"/>
    <xf numFmtId="3" fontId="9" fillId="3" borderId="38" xfId="0" applyNumberFormat="1" applyFont="1" applyFill="1" applyBorder="1"/>
    <xf numFmtId="0" fontId="9" fillId="0" borderId="30" xfId="0" applyFont="1" applyBorder="1"/>
    <xf numFmtId="3" fontId="9" fillId="3" borderId="69" xfId="0" applyNumberFormat="1" applyFont="1" applyFill="1" applyBorder="1"/>
    <xf numFmtId="0" fontId="3" fillId="0" borderId="9" xfId="0" applyFont="1" applyBorder="1"/>
    <xf numFmtId="0" fontId="3" fillId="0" borderId="12" xfId="0" applyFont="1" applyBorder="1"/>
    <xf numFmtId="0" fontId="3" fillId="0" borderId="51" xfId="0" applyFont="1" applyBorder="1"/>
    <xf numFmtId="3" fontId="2" fillId="3" borderId="65" xfId="0" applyNumberFormat="1" applyFont="1" applyFill="1" applyBorder="1"/>
    <xf numFmtId="3" fontId="3" fillId="3" borderId="79" xfId="0" applyNumberFormat="1" applyFont="1" applyFill="1" applyBorder="1"/>
    <xf numFmtId="3" fontId="13" fillId="2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wrapText="1"/>
    </xf>
    <xf numFmtId="3" fontId="13" fillId="0" borderId="1" xfId="0" applyNumberFormat="1" applyFont="1" applyBorder="1" applyAlignment="1"/>
    <xf numFmtId="3" fontId="13" fillId="0" borderId="1" xfId="0" applyNumberFormat="1" applyFont="1" applyBorder="1" applyAlignment="1">
      <alignment horizontal="right"/>
    </xf>
    <xf numFmtId="0" fontId="13" fillId="0" borderId="1" xfId="0" applyFont="1" applyBorder="1"/>
    <xf numFmtId="3" fontId="13" fillId="0" borderId="3" xfId="0" applyNumberFormat="1" applyFont="1" applyBorder="1"/>
    <xf numFmtId="3" fontId="3" fillId="0" borderId="34" xfId="0" applyNumberFormat="1" applyFont="1" applyBorder="1" applyAlignment="1"/>
    <xf numFmtId="3" fontId="13" fillId="0" borderId="34" xfId="0" applyNumberFormat="1" applyFont="1" applyBorder="1" applyAlignment="1"/>
    <xf numFmtId="3" fontId="3" fillId="0" borderId="42" xfId="0" applyNumberFormat="1" applyFont="1" applyBorder="1" applyAlignment="1"/>
    <xf numFmtId="3" fontId="13" fillId="0" borderId="13" xfId="0" applyNumberFormat="1" applyFont="1" applyBorder="1"/>
    <xf numFmtId="0" fontId="8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29" xfId="0" applyFont="1" applyBorder="1" applyAlignment="1">
      <alignment horizontal="center" textRotation="90"/>
    </xf>
    <xf numFmtId="3" fontId="2" fillId="0" borderId="27" xfId="0" applyNumberFormat="1" applyFont="1" applyBorder="1" applyAlignment="1"/>
    <xf numFmtId="3" fontId="2" fillId="0" borderId="28" xfId="0" applyNumberFormat="1" applyFont="1" applyBorder="1" applyAlignment="1"/>
    <xf numFmtId="3" fontId="2" fillId="0" borderId="82" xfId="0" applyNumberFormat="1" applyFont="1" applyBorder="1" applyAlignment="1"/>
    <xf numFmtId="16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 textRotation="90"/>
    </xf>
    <xf numFmtId="3" fontId="6" fillId="0" borderId="41" xfId="0" applyNumberFormat="1" applyFont="1" applyBorder="1" applyAlignment="1">
      <alignment horizontal="center" textRotation="90"/>
    </xf>
    <xf numFmtId="3" fontId="3" fillId="0" borderId="19" xfId="0" applyNumberFormat="1" applyFont="1" applyBorder="1" applyAlignment="1">
      <alignment horizontal="center"/>
    </xf>
    <xf numFmtId="3" fontId="3" fillId="2" borderId="19" xfId="0" applyNumberFormat="1" applyFont="1" applyFill="1" applyBorder="1" applyAlignment="1">
      <alignment horizontal="center"/>
    </xf>
    <xf numFmtId="3" fontId="3" fillId="2" borderId="19" xfId="0" applyNumberFormat="1" applyFont="1" applyFill="1" applyBorder="1" applyAlignment="1"/>
    <xf numFmtId="3" fontId="3" fillId="0" borderId="19" xfId="0" applyNumberFormat="1" applyFont="1" applyBorder="1" applyAlignment="1"/>
    <xf numFmtId="3" fontId="3" fillId="0" borderId="84" xfId="0" applyNumberFormat="1" applyFont="1" applyBorder="1" applyAlignment="1">
      <alignment horizontal="center"/>
    </xf>
    <xf numFmtId="3" fontId="2" fillId="0" borderId="85" xfId="0" applyNumberFormat="1" applyFont="1" applyBorder="1"/>
    <xf numFmtId="9" fontId="3" fillId="0" borderId="26" xfId="2" applyFont="1" applyBorder="1"/>
    <xf numFmtId="9" fontId="3" fillId="0" borderId="41" xfId="2" applyFont="1" applyBorder="1"/>
    <xf numFmtId="3" fontId="3" fillId="0" borderId="41" xfId="0" applyNumberFormat="1" applyFont="1" applyBorder="1"/>
    <xf numFmtId="3" fontId="3" fillId="0" borderId="70" xfId="0" applyNumberFormat="1" applyFont="1" applyBorder="1" applyAlignment="1">
      <alignment horizontal="center"/>
    </xf>
    <xf numFmtId="3" fontId="2" fillId="0" borderId="86" xfId="0" applyNumberFormat="1" applyFont="1" applyBorder="1"/>
    <xf numFmtId="164" fontId="3" fillId="0" borderId="41" xfId="2" applyNumberFormat="1" applyFont="1" applyBorder="1"/>
    <xf numFmtId="3" fontId="2" fillId="0" borderId="87" xfId="0" applyNumberFormat="1" applyFont="1" applyBorder="1"/>
    <xf numFmtId="9" fontId="3" fillId="0" borderId="88" xfId="2" applyFont="1" applyBorder="1"/>
    <xf numFmtId="3" fontId="3" fillId="0" borderId="89" xfId="0" applyNumberFormat="1" applyFont="1" applyBorder="1"/>
    <xf numFmtId="3" fontId="3" fillId="0" borderId="40" xfId="0" applyNumberFormat="1" applyFont="1" applyBorder="1" applyAlignment="1">
      <alignment horizontal="center"/>
    </xf>
    <xf numFmtId="3" fontId="3" fillId="0" borderId="21" xfId="0" applyNumberFormat="1" applyFont="1" applyBorder="1"/>
    <xf numFmtId="3" fontId="3" fillId="0" borderId="37" xfId="0" applyNumberFormat="1" applyFont="1" applyBorder="1" applyAlignment="1">
      <alignment horizontal="center"/>
    </xf>
    <xf numFmtId="3" fontId="2" fillId="0" borderId="90" xfId="0" applyNumberFormat="1" applyFont="1" applyBorder="1"/>
    <xf numFmtId="0" fontId="2" fillId="0" borderId="71" xfId="0" applyFont="1" applyBorder="1" applyAlignment="1">
      <alignment horizontal="center"/>
    </xf>
    <xf numFmtId="0" fontId="3" fillId="0" borderId="72" xfId="0" applyFont="1" applyBorder="1" applyAlignment="1"/>
    <xf numFmtId="1" fontId="2" fillId="0" borderId="73" xfId="0" applyNumberFormat="1" applyFont="1" applyBorder="1" applyAlignment="1">
      <alignment horizontal="center" wrapText="1"/>
    </xf>
    <xf numFmtId="1" fontId="3" fillId="0" borderId="74" xfId="0" applyNumberFormat="1" applyFont="1" applyBorder="1" applyAlignment="1"/>
    <xf numFmtId="0" fontId="6" fillId="0" borderId="36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10" fillId="0" borderId="77" xfId="1" applyFont="1" applyBorder="1" applyAlignment="1">
      <alignment horizontal="center"/>
    </xf>
    <xf numFmtId="0" fontId="12" fillId="0" borderId="78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7">
    <cellStyle name="Default" xfId="1"/>
    <cellStyle name="Komma 2" xfId="4"/>
    <cellStyle name="Komma 3" xfId="3"/>
    <cellStyle name="Normal" xfId="0" builtinId="0"/>
    <cellStyle name="Normal 2" xfId="5"/>
    <cellStyle name="Prosent" xfId="2" builtinId="5"/>
    <cellStyle name="Pros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(Rv/Fv) - Totale kontraktssummer 2014</a:t>
            </a:r>
            <a:endParaRPr lang="nb-NO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Status 7. aug  2014</a:t>
            </a:r>
            <a:endParaRPr lang="nb-NO"/>
          </a:p>
        </c:rich>
      </c:tx>
      <c:layout>
        <c:manualLayout>
          <c:xMode val="edge"/>
          <c:yMode val="edge"/>
          <c:x val="0.21302998965873837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68562564632885"/>
          <c:y val="0.13559322033898305"/>
          <c:w val="0.79627714581178899"/>
          <c:h val="0.59661016949152545"/>
        </c:manualLayout>
      </c:layout>
      <c:barChart>
        <c:barDir val="col"/>
        <c:grouping val="stacked"/>
        <c:varyColors val="0"/>
        <c:ser>
          <c:idx val="0"/>
          <c:order val="0"/>
          <c:tx>
            <c:v>Region øst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Kontraktoversikt!$D$6:$M$6</c:f>
              <c:strCache>
                <c:ptCount val="10"/>
                <c:pt idx="0">
                  <c:v>Asfalt Sør AS</c:v>
                </c:pt>
                <c:pt idx="1">
                  <c:v>FM Asfalt AS </c:v>
                </c:pt>
                <c:pt idx="2">
                  <c:v>KITO Asfalt AS</c:v>
                </c:pt>
                <c:pt idx="3">
                  <c:v>Lemminkäinen</c:v>
                </c:pt>
                <c:pt idx="4">
                  <c:v>NCC Roads</c:v>
                </c:pt>
                <c:pt idx="5">
                  <c:v>Nordasfalt</c:v>
                </c:pt>
                <c:pt idx="6">
                  <c:v>Skanska Asfalt</c:v>
                </c:pt>
                <c:pt idx="7">
                  <c:v>Peab</c:v>
                </c:pt>
                <c:pt idx="8">
                  <c:v>Veidekke Industri</c:v>
                </c:pt>
                <c:pt idx="9">
                  <c:v>Velde Asfalt</c:v>
                </c:pt>
              </c:strCache>
            </c:strRef>
          </c:cat>
          <c:val>
            <c:numRef>
              <c:f>Kontraktoversikt!$D$7:$M$7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166038</c:v>
                </c:pt>
                <c:pt idx="4">
                  <c:v>104020</c:v>
                </c:pt>
                <c:pt idx="5">
                  <c:v>0</c:v>
                </c:pt>
                <c:pt idx="6">
                  <c:v>121707</c:v>
                </c:pt>
                <c:pt idx="7">
                  <c:v>11395</c:v>
                </c:pt>
                <c:pt idx="8">
                  <c:v>246801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Region sør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Kontraktoversikt!$D$6:$M$6</c:f>
              <c:strCache>
                <c:ptCount val="10"/>
                <c:pt idx="0">
                  <c:v>Asfalt Sør AS</c:v>
                </c:pt>
                <c:pt idx="1">
                  <c:v>FM Asfalt AS </c:v>
                </c:pt>
                <c:pt idx="2">
                  <c:v>KITO Asfalt AS</c:v>
                </c:pt>
                <c:pt idx="3">
                  <c:v>Lemminkäinen</c:v>
                </c:pt>
                <c:pt idx="4">
                  <c:v>NCC Roads</c:v>
                </c:pt>
                <c:pt idx="5">
                  <c:v>Nordasfalt</c:v>
                </c:pt>
                <c:pt idx="6">
                  <c:v>Skanska Asfalt</c:v>
                </c:pt>
                <c:pt idx="7">
                  <c:v>Peab</c:v>
                </c:pt>
                <c:pt idx="8">
                  <c:v>Veidekke Industri</c:v>
                </c:pt>
                <c:pt idx="9">
                  <c:v>Velde Asfalt</c:v>
                </c:pt>
              </c:strCache>
            </c:strRef>
          </c:cat>
          <c:val>
            <c:numRef>
              <c:f>Kontraktoversikt!$D$8:$M$8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10115</c:v>
                </c:pt>
                <c:pt idx="3">
                  <c:v>198301</c:v>
                </c:pt>
                <c:pt idx="4">
                  <c:v>141664</c:v>
                </c:pt>
                <c:pt idx="5">
                  <c:v>0</c:v>
                </c:pt>
                <c:pt idx="6">
                  <c:v>22600</c:v>
                </c:pt>
                <c:pt idx="7">
                  <c:v>0</c:v>
                </c:pt>
                <c:pt idx="8">
                  <c:v>90545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Region vest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Kontraktoversikt!$D$6:$M$6</c:f>
              <c:strCache>
                <c:ptCount val="10"/>
                <c:pt idx="0">
                  <c:v>Asfalt Sør AS</c:v>
                </c:pt>
                <c:pt idx="1">
                  <c:v>FM Asfalt AS </c:v>
                </c:pt>
                <c:pt idx="2">
                  <c:v>KITO Asfalt AS</c:v>
                </c:pt>
                <c:pt idx="3">
                  <c:v>Lemminkäinen</c:v>
                </c:pt>
                <c:pt idx="4">
                  <c:v>NCC Roads</c:v>
                </c:pt>
                <c:pt idx="5">
                  <c:v>Nordasfalt</c:v>
                </c:pt>
                <c:pt idx="6">
                  <c:v>Skanska Asfalt</c:v>
                </c:pt>
                <c:pt idx="7">
                  <c:v>Peab</c:v>
                </c:pt>
                <c:pt idx="8">
                  <c:v>Veidekke Industri</c:v>
                </c:pt>
                <c:pt idx="9">
                  <c:v>Velde Asfalt</c:v>
                </c:pt>
              </c:strCache>
            </c:strRef>
          </c:cat>
          <c:val>
            <c:numRef>
              <c:f>Kontraktoversikt!$D$9:$M$9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59349</c:v>
                </c:pt>
                <c:pt idx="4">
                  <c:v>129234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46705</c:v>
                </c:pt>
                <c:pt idx="9">
                  <c:v>74524</c:v>
                </c:pt>
              </c:numCache>
            </c:numRef>
          </c:val>
        </c:ser>
        <c:ser>
          <c:idx val="3"/>
          <c:order val="3"/>
          <c:tx>
            <c:v>Region midt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Kontraktoversikt!$D$6:$M$6</c:f>
              <c:strCache>
                <c:ptCount val="10"/>
                <c:pt idx="0">
                  <c:v>Asfalt Sør AS</c:v>
                </c:pt>
                <c:pt idx="1">
                  <c:v>FM Asfalt AS </c:v>
                </c:pt>
                <c:pt idx="2">
                  <c:v>KITO Asfalt AS</c:v>
                </c:pt>
                <c:pt idx="3">
                  <c:v>Lemminkäinen</c:v>
                </c:pt>
                <c:pt idx="4">
                  <c:v>NCC Roads</c:v>
                </c:pt>
                <c:pt idx="5">
                  <c:v>Nordasfalt</c:v>
                </c:pt>
                <c:pt idx="6">
                  <c:v>Skanska Asfalt</c:v>
                </c:pt>
                <c:pt idx="7">
                  <c:v>Peab</c:v>
                </c:pt>
                <c:pt idx="8">
                  <c:v>Veidekke Industri</c:v>
                </c:pt>
                <c:pt idx="9">
                  <c:v>Velde Asfalt</c:v>
                </c:pt>
              </c:strCache>
            </c:strRef>
          </c:cat>
          <c:val>
            <c:numRef>
              <c:f>Kontraktoversikt!$D$10:$M$10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32669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61262</c:v>
                </c:pt>
                <c:pt idx="8">
                  <c:v>261673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v>Region nord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Kontraktoversikt!$D$6:$M$6</c:f>
              <c:strCache>
                <c:ptCount val="10"/>
                <c:pt idx="0">
                  <c:v>Asfalt Sør AS</c:v>
                </c:pt>
                <c:pt idx="1">
                  <c:v>FM Asfalt AS </c:v>
                </c:pt>
                <c:pt idx="2">
                  <c:v>KITO Asfalt AS</c:v>
                </c:pt>
                <c:pt idx="3">
                  <c:v>Lemminkäinen</c:v>
                </c:pt>
                <c:pt idx="4">
                  <c:v>NCC Roads</c:v>
                </c:pt>
                <c:pt idx="5">
                  <c:v>Nordasfalt</c:v>
                </c:pt>
                <c:pt idx="6">
                  <c:v>Skanska Asfalt</c:v>
                </c:pt>
                <c:pt idx="7">
                  <c:v>Peab</c:v>
                </c:pt>
                <c:pt idx="8">
                  <c:v>Veidekke Industri</c:v>
                </c:pt>
                <c:pt idx="9">
                  <c:v>Velde Asfalt</c:v>
                </c:pt>
              </c:strCache>
            </c:strRef>
          </c:cat>
          <c:val>
            <c:numRef>
              <c:f>Kontraktoversikt!$D$11:$M$11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80760</c:v>
                </c:pt>
                <c:pt idx="4">
                  <c:v>0</c:v>
                </c:pt>
                <c:pt idx="5">
                  <c:v>65232</c:v>
                </c:pt>
                <c:pt idx="6">
                  <c:v>0</c:v>
                </c:pt>
                <c:pt idx="7">
                  <c:v>0</c:v>
                </c:pt>
                <c:pt idx="8">
                  <c:v>139527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1125632"/>
        <c:axId val="51287936"/>
      </c:barChart>
      <c:catAx>
        <c:axId val="511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128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8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(1000 kr)</a:t>
                </a:r>
              </a:p>
            </c:rich>
          </c:tx>
          <c:layout>
            <c:manualLayout>
              <c:xMode val="edge"/>
              <c:yMode val="edge"/>
              <c:x val="3.6194415718717683E-2"/>
              <c:y val="5.76271186440677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11256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13340227507756"/>
          <c:y val="0.16101694915254236"/>
          <c:w val="0.1933815925542916"/>
          <c:h val="0.218644067796610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2014 - Status 7. aug 2014</a:t>
            </a:r>
            <a:endParaRPr lang="nb-NO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Hele landet - samlet kontraktsum 2.064 mill kr (eks.mva)</a:t>
            </a:r>
            <a:endParaRPr lang="nb-NO"/>
          </a:p>
        </c:rich>
      </c:tx>
      <c:layout>
        <c:manualLayout>
          <c:xMode val="edge"/>
          <c:yMode val="edge"/>
          <c:x val="0.13909652960046662"/>
          <c:y val="2.1742517633427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629300776914539"/>
          <c:y val="0.27610265551598878"/>
          <c:w val="0.37455328083989503"/>
          <c:h val="0.5509773545327999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8.3979585885097699E-2"/>
                  <c:y val="-1.0793524846042122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726602508019831E-2"/>
                  <c:y val="-4.1827911746375158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0893030037911929E-2"/>
                  <c:y val="-4.7628444661649595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7028871391076115E-2"/>
                  <c:y val="2.6747349837874048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8317293671624384E-3"/>
                  <c:y val="3.0155289479247605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4.9449168853893263E-2"/>
                  <c:y val="1.9827138868220844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2.2398950131233594E-2"/>
                  <c:y val="-4.4389014422482928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3392977544473608"/>
                  <c:y val="-1.5347225463520974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11694954797317002"/>
                  <c:y val="-0.11907969156258674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3.5575985854154474E-2"/>
                  <c:y val="-2.0169982830449684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-0.21070959359824754"/>
                  <c:y val="-5.1073632109200039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Kontraktoversikt!$D$6:$M$6</c:f>
              <c:strCache>
                <c:ptCount val="10"/>
                <c:pt idx="0">
                  <c:v>Asfalt Sør AS</c:v>
                </c:pt>
                <c:pt idx="1">
                  <c:v>FM Asfalt AS </c:v>
                </c:pt>
                <c:pt idx="2">
                  <c:v>KITO Asfalt AS</c:v>
                </c:pt>
                <c:pt idx="3">
                  <c:v>Lemminkäinen</c:v>
                </c:pt>
                <c:pt idx="4">
                  <c:v>NCC Roads</c:v>
                </c:pt>
                <c:pt idx="5">
                  <c:v>Nordasfalt</c:v>
                </c:pt>
                <c:pt idx="6">
                  <c:v>Skanska Asfalt</c:v>
                </c:pt>
                <c:pt idx="7">
                  <c:v>Peab</c:v>
                </c:pt>
                <c:pt idx="8">
                  <c:v>Veidekke Industri</c:v>
                </c:pt>
                <c:pt idx="9">
                  <c:v>Velde Asfalt</c:v>
                </c:pt>
              </c:strCache>
            </c:strRef>
          </c:cat>
          <c:val>
            <c:numRef>
              <c:f>Kontraktoversikt!$D$12:$M$12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10115</c:v>
                </c:pt>
                <c:pt idx="3">
                  <c:v>537117</c:v>
                </c:pt>
                <c:pt idx="4">
                  <c:v>374918</c:v>
                </c:pt>
                <c:pt idx="5">
                  <c:v>65232</c:v>
                </c:pt>
                <c:pt idx="6">
                  <c:v>144307</c:v>
                </c:pt>
                <c:pt idx="7">
                  <c:v>72657</c:v>
                </c:pt>
                <c:pt idx="8">
                  <c:v>785251</c:v>
                </c:pt>
                <c:pt idx="9">
                  <c:v>74524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nord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2014 - Status 7. aug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Samlet kontraktsum  286 mill kr (eks. mva)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rich>
      </c:tx>
      <c:layout>
        <c:manualLayout>
          <c:xMode val="edge"/>
          <c:yMode val="edge"/>
          <c:x val="0.21613356663750366"/>
          <c:y val="2.12877645613447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10784485272676"/>
          <c:y val="0.2434132042732062"/>
          <c:w val="0.44418291046952463"/>
          <c:h val="0.6534043017601853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4.3479731700204138E-2"/>
                  <c:y val="-1.045787882698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6.582338874307378E-2"/>
                  <c:y val="5.06043001128429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4.3806240886555846E-2"/>
                  <c:y val="-2.5449724481979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2"/>
              <c:layout>
                <c:manualLayout>
                  <c:x val="-6.821685622630505E-2"/>
                  <c:y val="-0.118237487747890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Kontraktoversikt!$D$6:$M$6</c:f>
              <c:strCache>
                <c:ptCount val="10"/>
                <c:pt idx="0">
                  <c:v>Asfalt Sør AS</c:v>
                </c:pt>
                <c:pt idx="1">
                  <c:v>FM Asfalt AS </c:v>
                </c:pt>
                <c:pt idx="2">
                  <c:v>KITO Asfalt AS</c:v>
                </c:pt>
                <c:pt idx="3">
                  <c:v>Lemminkäinen</c:v>
                </c:pt>
                <c:pt idx="4">
                  <c:v>NCC Roads</c:v>
                </c:pt>
                <c:pt idx="5">
                  <c:v>Nordasfalt</c:v>
                </c:pt>
                <c:pt idx="6">
                  <c:v>Skanska Asfalt</c:v>
                </c:pt>
                <c:pt idx="7">
                  <c:v>Peab</c:v>
                </c:pt>
                <c:pt idx="8">
                  <c:v>Veidekke Industri</c:v>
                </c:pt>
                <c:pt idx="9">
                  <c:v>Velde Asfalt</c:v>
                </c:pt>
              </c:strCache>
            </c:strRef>
          </c:cat>
          <c:val>
            <c:numRef>
              <c:f>Kontraktoversikt!$D$11:$M$11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80760</c:v>
                </c:pt>
                <c:pt idx="4">
                  <c:v>0</c:v>
                </c:pt>
                <c:pt idx="5">
                  <c:v>65232</c:v>
                </c:pt>
                <c:pt idx="6">
                  <c:v>0</c:v>
                </c:pt>
                <c:pt idx="7">
                  <c:v>0</c:v>
                </c:pt>
                <c:pt idx="8">
                  <c:v>139527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midt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2014 - Status 7. aug 2014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baseline="0">
                <a:effectLst/>
              </a:rPr>
              <a:t>Samlet kontraktsum  356 mill kr (eks. mva)</a:t>
            </a:r>
            <a:endParaRPr lang="nb-N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 sz="1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502245552639255"/>
          <c:y val="2.392188701453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679743365412656"/>
          <c:y val="0.2434132042732062"/>
          <c:w val="0.42492365121026537"/>
          <c:h val="0.625073444016440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2.8228288130650335E-2"/>
                  <c:y val="2.63248751451720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4.8212715077282003E-2"/>
                  <c:y val="-2.21811225540396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4.6935666375036454E-2"/>
                  <c:y val="5.55717239163918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5.5281364829396329E-2"/>
                  <c:y val="1.65763831498834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5.0390901137357828E-2"/>
                  <c:y val="-3.97836627560587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Kontraktoversikt!$D$6:$M$6</c:f>
              <c:strCache>
                <c:ptCount val="10"/>
                <c:pt idx="0">
                  <c:v>Asfalt Sør AS</c:v>
                </c:pt>
                <c:pt idx="1">
                  <c:v>FM Asfalt AS </c:v>
                </c:pt>
                <c:pt idx="2">
                  <c:v>KITO Asfalt AS</c:v>
                </c:pt>
                <c:pt idx="3">
                  <c:v>Lemminkäinen</c:v>
                </c:pt>
                <c:pt idx="4">
                  <c:v>NCC Roads</c:v>
                </c:pt>
                <c:pt idx="5">
                  <c:v>Nordasfalt</c:v>
                </c:pt>
                <c:pt idx="6">
                  <c:v>Skanska Asfalt</c:v>
                </c:pt>
                <c:pt idx="7">
                  <c:v>Peab</c:v>
                </c:pt>
                <c:pt idx="8">
                  <c:v>Veidekke Industri</c:v>
                </c:pt>
                <c:pt idx="9">
                  <c:v>Velde Asfalt</c:v>
                </c:pt>
              </c:strCache>
            </c:strRef>
          </c:cat>
          <c:val>
            <c:numRef>
              <c:f>Kontraktoversikt!$D$10:$M$10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32669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61262</c:v>
                </c:pt>
                <c:pt idx="8">
                  <c:v>261673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vest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2014 - Status 7. aug 2014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baseline="0">
                <a:effectLst/>
              </a:rPr>
              <a:t>Samlet kontraktsum  310 mill kr (eks. mva)</a:t>
            </a:r>
            <a:endParaRPr lang="nb-N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 sz="1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6280023330417032"/>
          <c:y val="2.12877645613447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35298920968214"/>
          <c:y val="0.2368753140246497"/>
          <c:w val="0.4012199475065617"/>
          <c:h val="0.590204696024139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3.1477398658501021E-2"/>
                  <c:y val="-4.585103082452233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5163604549431324E-2"/>
                  <c:y val="-1.31286327332430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2.5055234762321382E-2"/>
                  <c:y val="-1.73943916227146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2"/>
              <c:layout>
                <c:manualLayout>
                  <c:x val="-4.9029571303587052E-2"/>
                  <c:y val="4.05289136051265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-0.21070959359824754"/>
                  <c:y val="-5.10736321092000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Kontraktoversikt!$D$6:$M$6</c:f>
              <c:strCache>
                <c:ptCount val="10"/>
                <c:pt idx="0">
                  <c:v>Asfalt Sør AS</c:v>
                </c:pt>
                <c:pt idx="1">
                  <c:v>FM Asfalt AS </c:v>
                </c:pt>
                <c:pt idx="2">
                  <c:v>KITO Asfalt AS</c:v>
                </c:pt>
                <c:pt idx="3">
                  <c:v>Lemminkäinen</c:v>
                </c:pt>
                <c:pt idx="4">
                  <c:v>NCC Roads</c:v>
                </c:pt>
                <c:pt idx="5">
                  <c:v>Nordasfalt</c:v>
                </c:pt>
                <c:pt idx="6">
                  <c:v>Skanska Asfalt</c:v>
                </c:pt>
                <c:pt idx="7">
                  <c:v>Peab</c:v>
                </c:pt>
                <c:pt idx="8">
                  <c:v>Veidekke Industri</c:v>
                </c:pt>
                <c:pt idx="9">
                  <c:v>Velde Asfalt</c:v>
                </c:pt>
              </c:strCache>
            </c:strRef>
          </c:cat>
          <c:val>
            <c:numRef>
              <c:f>Kontraktoversikt!$D$9:$M$9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59349</c:v>
                </c:pt>
                <c:pt idx="4">
                  <c:v>129234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46705</c:v>
                </c:pt>
                <c:pt idx="9">
                  <c:v>74524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sør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2014 - Status 7. aug 2014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baseline="0">
                <a:effectLst/>
              </a:rPr>
              <a:t>Samlet kontraktsum  463 mill kr (eks. mva)</a:t>
            </a:r>
            <a:endParaRPr lang="nb-N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 sz="1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4872615923009625"/>
          <c:y val="4.308143637277162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679743365412656"/>
          <c:y val="0.21726164327898018"/>
          <c:w val="0.48714587343248761"/>
          <c:h val="0.716603907496231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.12306934966462525"/>
                  <c:y val="1.83731875801363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5859317585301838E-2"/>
                  <c:y val="-8.765886558509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9395742198891802E-2"/>
                  <c:y val="-5.62313472790021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7.0723826188393124E-2"/>
                  <c:y val="-1.52552488448011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5.5464450277048702E-2"/>
                  <c:y val="2.95534946996757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2"/>
              <c:layout>
                <c:manualLayout>
                  <c:x val="-6.2667249927092453E-2"/>
                  <c:y val="1.2662743703719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Kontraktoversikt!$D$6:$M$6</c:f>
              <c:strCache>
                <c:ptCount val="10"/>
                <c:pt idx="0">
                  <c:v>Asfalt Sør AS</c:v>
                </c:pt>
                <c:pt idx="1">
                  <c:v>FM Asfalt AS </c:v>
                </c:pt>
                <c:pt idx="2">
                  <c:v>KITO Asfalt AS</c:v>
                </c:pt>
                <c:pt idx="3">
                  <c:v>Lemminkäinen</c:v>
                </c:pt>
                <c:pt idx="4">
                  <c:v>NCC Roads</c:v>
                </c:pt>
                <c:pt idx="5">
                  <c:v>Nordasfalt</c:v>
                </c:pt>
                <c:pt idx="6">
                  <c:v>Skanska Asfalt</c:v>
                </c:pt>
                <c:pt idx="7">
                  <c:v>Peab</c:v>
                </c:pt>
                <c:pt idx="8">
                  <c:v>Veidekke Industri</c:v>
                </c:pt>
                <c:pt idx="9">
                  <c:v>Velde Asfalt</c:v>
                </c:pt>
              </c:strCache>
            </c:strRef>
          </c:cat>
          <c:val>
            <c:numRef>
              <c:f>Kontraktoversikt!$D$8:$M$8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10115</c:v>
                </c:pt>
                <c:pt idx="3">
                  <c:v>198301</c:v>
                </c:pt>
                <c:pt idx="4">
                  <c:v>141664</c:v>
                </c:pt>
                <c:pt idx="5">
                  <c:v>0</c:v>
                </c:pt>
                <c:pt idx="6">
                  <c:v>22600</c:v>
                </c:pt>
                <c:pt idx="7">
                  <c:v>0</c:v>
                </c:pt>
                <c:pt idx="8">
                  <c:v>90545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øst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2014 - Status 7. aug 2014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baseline="0">
                <a:effectLst/>
              </a:rPr>
              <a:t>Samlet kontraktsum  650 mill kr (eks. mva)</a:t>
            </a:r>
            <a:endParaRPr lang="nb-N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 sz="1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8946689997083699"/>
          <c:y val="2.12884688775832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605669291338583"/>
          <c:y val="0.21290304977994245"/>
          <c:w val="0.45899772528433946"/>
          <c:h val="0.675197269255373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8.5844269466316708E-2"/>
                  <c:y val="3.55561702583307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8.0961738116068827E-2"/>
                  <c:y val="2.6005874148529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9.2239136774569852E-2"/>
                  <c:y val="-2.86858943559302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2371536891221933E-2"/>
                  <c:y val="4.56195448941994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4.8201924759405074E-2"/>
                  <c:y val="2.3009770113364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-1.7690288713910762E-2"/>
                  <c:y val="2.0395300406619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3.5575985854154474E-2"/>
                  <c:y val="-2.01699828304496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Kontraktoversikt!$D$6:$M$6</c:f>
              <c:strCache>
                <c:ptCount val="10"/>
                <c:pt idx="0">
                  <c:v>Asfalt Sør AS</c:v>
                </c:pt>
                <c:pt idx="1">
                  <c:v>FM Asfalt AS </c:v>
                </c:pt>
                <c:pt idx="2">
                  <c:v>KITO Asfalt AS</c:v>
                </c:pt>
                <c:pt idx="3">
                  <c:v>Lemminkäinen</c:v>
                </c:pt>
                <c:pt idx="4">
                  <c:v>NCC Roads</c:v>
                </c:pt>
                <c:pt idx="5">
                  <c:v>Nordasfalt</c:v>
                </c:pt>
                <c:pt idx="6">
                  <c:v>Skanska Asfalt</c:v>
                </c:pt>
                <c:pt idx="7">
                  <c:v>Peab</c:v>
                </c:pt>
                <c:pt idx="8">
                  <c:v>Veidekke Industri</c:v>
                </c:pt>
                <c:pt idx="9">
                  <c:v>Velde Asfalt</c:v>
                </c:pt>
              </c:strCache>
            </c:strRef>
          </c:cat>
          <c:val>
            <c:numRef>
              <c:f>Kontraktoversikt!$D$7:$M$7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166038</c:v>
                </c:pt>
                <c:pt idx="4">
                  <c:v>104020</c:v>
                </c:pt>
                <c:pt idx="5">
                  <c:v>0</c:v>
                </c:pt>
                <c:pt idx="6">
                  <c:v>121707</c:v>
                </c:pt>
                <c:pt idx="7">
                  <c:v>11395</c:v>
                </c:pt>
                <c:pt idx="8">
                  <c:v>246801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146</xdr:row>
      <xdr:rowOff>209550</xdr:rowOff>
    </xdr:from>
    <xdr:ext cx="914400" cy="264560"/>
    <xdr:sp macro="" textlink="">
      <xdr:nvSpPr>
        <xdr:cNvPr id="3" name="TekstSylinder 2"/>
        <xdr:cNvSpPr txBox="1"/>
      </xdr:nvSpPr>
      <xdr:spPr>
        <a:xfrm>
          <a:off x="4152900" y="5821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4"/>
  <sheetViews>
    <sheetView tabSelected="1" zoomScale="50" zoomScaleNormal="5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S7" sqref="S7"/>
    </sheetView>
  </sheetViews>
  <sheetFormatPr baseColWidth="10" defaultRowHeight="18" x14ac:dyDescent="0.25"/>
  <cols>
    <col min="1" max="1" width="25.7109375" style="12" customWidth="1"/>
    <col min="2" max="2" width="86.140625" style="12" customWidth="1"/>
    <col min="3" max="3" width="20.5703125" style="89" customWidth="1"/>
    <col min="4" max="6" width="12.28515625" style="13" customWidth="1"/>
    <col min="7" max="7" width="14" style="12" customWidth="1"/>
    <col min="8" max="8" width="14.28515625" style="12" customWidth="1"/>
    <col min="9" max="10" width="12.28515625" style="12" customWidth="1"/>
    <col min="11" max="12" width="13.42578125" style="12" customWidth="1"/>
    <col min="13" max="13" width="12.28515625" style="12" customWidth="1"/>
    <col min="14" max="14" width="18.140625" style="12" customWidth="1"/>
    <col min="15" max="16384" width="11.42578125" style="12"/>
  </cols>
  <sheetData>
    <row r="1" spans="1:14" ht="23.25" customHeight="1" x14ac:dyDescent="0.35">
      <c r="A1" s="194" t="s">
        <v>66</v>
      </c>
      <c r="B1" s="194"/>
    </row>
    <row r="2" spans="1:14" ht="23.25" customHeight="1" x14ac:dyDescent="0.4">
      <c r="A2" s="195" t="s">
        <v>219</v>
      </c>
      <c r="B2" s="195"/>
      <c r="C2" s="135" t="s">
        <v>43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23.25" customHeight="1" thickBot="1" x14ac:dyDescent="0.4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s="15" customFormat="1" ht="24.95" customHeight="1" thickTop="1" thickBot="1" x14ac:dyDescent="0.4">
      <c r="A4" s="192" t="s">
        <v>68</v>
      </c>
      <c r="B4" s="193"/>
      <c r="C4" s="100"/>
      <c r="D4" s="136" t="s">
        <v>67</v>
      </c>
      <c r="E4" s="136"/>
      <c r="F4" s="136"/>
      <c r="G4" s="136"/>
      <c r="H4" s="136"/>
      <c r="I4" s="136"/>
      <c r="J4" s="136"/>
      <c r="K4" s="136"/>
      <c r="L4" s="101"/>
      <c r="M4" s="102"/>
      <c r="N4" s="155"/>
    </row>
    <row r="5" spans="1:14" s="15" customFormat="1" ht="20.100000000000001" customHeight="1" thickTop="1" x14ac:dyDescent="0.3">
      <c r="A5" s="185"/>
      <c r="B5" s="187" t="s">
        <v>10</v>
      </c>
      <c r="C5" s="88"/>
      <c r="D5" s="36"/>
      <c r="E5" s="36"/>
      <c r="F5" s="36"/>
      <c r="G5" s="37"/>
      <c r="H5" s="37"/>
      <c r="I5" s="37"/>
      <c r="J5" s="37"/>
      <c r="K5" s="37"/>
      <c r="L5" s="37"/>
      <c r="M5" s="38"/>
      <c r="N5" s="156"/>
    </row>
    <row r="6" spans="1:14" s="14" customFormat="1" ht="184.5" customHeight="1" thickBot="1" x14ac:dyDescent="0.35">
      <c r="A6" s="186"/>
      <c r="B6" s="188"/>
      <c r="C6" s="33" t="s">
        <v>11</v>
      </c>
      <c r="D6" s="23" t="s">
        <v>145</v>
      </c>
      <c r="E6" s="23" t="s">
        <v>58</v>
      </c>
      <c r="F6" s="23" t="s">
        <v>42</v>
      </c>
      <c r="G6" s="20" t="s">
        <v>40</v>
      </c>
      <c r="H6" s="20" t="s">
        <v>1</v>
      </c>
      <c r="I6" s="20" t="s">
        <v>8</v>
      </c>
      <c r="J6" s="21" t="s">
        <v>2</v>
      </c>
      <c r="K6" s="22" t="s">
        <v>3</v>
      </c>
      <c r="L6" s="22" t="s">
        <v>4</v>
      </c>
      <c r="M6" s="24" t="s">
        <v>38</v>
      </c>
      <c r="N6" s="157" t="s">
        <v>41</v>
      </c>
    </row>
    <row r="7" spans="1:14" s="14" customFormat="1" ht="29.25" customHeight="1" x14ac:dyDescent="0.3">
      <c r="A7" s="48"/>
      <c r="B7" s="90" t="s">
        <v>5</v>
      </c>
      <c r="C7" s="91">
        <f>C48</f>
        <v>762746</v>
      </c>
      <c r="D7" s="92">
        <f t="shared" ref="D7" si="0">D48</f>
        <v>0</v>
      </c>
      <c r="E7" s="92">
        <f t="shared" ref="E7:M7" si="1">E48</f>
        <v>0</v>
      </c>
      <c r="F7" s="92">
        <f t="shared" ref="F7" si="2">F48</f>
        <v>0</v>
      </c>
      <c r="G7" s="92">
        <f t="shared" si="1"/>
        <v>166038</v>
      </c>
      <c r="H7" s="92">
        <f t="shared" si="1"/>
        <v>104020</v>
      </c>
      <c r="I7" s="92">
        <f t="shared" si="1"/>
        <v>0</v>
      </c>
      <c r="J7" s="92">
        <f t="shared" si="1"/>
        <v>121707</v>
      </c>
      <c r="K7" s="92">
        <f t="shared" si="1"/>
        <v>11395</v>
      </c>
      <c r="L7" s="92">
        <f t="shared" si="1"/>
        <v>246801</v>
      </c>
      <c r="M7" s="92">
        <f t="shared" si="1"/>
        <v>0</v>
      </c>
      <c r="N7" s="158">
        <f>N48</f>
        <v>649961</v>
      </c>
    </row>
    <row r="8" spans="1:14" s="14" customFormat="1" ht="29.25" customHeight="1" x14ac:dyDescent="0.3">
      <c r="A8" s="106"/>
      <c r="B8" s="93" t="s">
        <v>13</v>
      </c>
      <c r="C8" s="95">
        <f>C86</f>
        <v>525179</v>
      </c>
      <c r="D8" s="94">
        <f t="shared" ref="D8" si="3">D86</f>
        <v>0</v>
      </c>
      <c r="E8" s="94">
        <f t="shared" ref="E8:M8" si="4">E86</f>
        <v>0</v>
      </c>
      <c r="F8" s="94">
        <f t="shared" ref="F8" si="5">F86</f>
        <v>10115</v>
      </c>
      <c r="G8" s="94">
        <f t="shared" si="4"/>
        <v>198301</v>
      </c>
      <c r="H8" s="94">
        <f t="shared" si="4"/>
        <v>141664</v>
      </c>
      <c r="I8" s="94">
        <f t="shared" si="4"/>
        <v>0</v>
      </c>
      <c r="J8" s="94">
        <f t="shared" si="4"/>
        <v>22600</v>
      </c>
      <c r="K8" s="94">
        <f t="shared" si="4"/>
        <v>0</v>
      </c>
      <c r="L8" s="94">
        <f t="shared" si="4"/>
        <v>90545</v>
      </c>
      <c r="M8" s="94">
        <f t="shared" si="4"/>
        <v>0</v>
      </c>
      <c r="N8" s="159">
        <f>N86</f>
        <v>463225</v>
      </c>
    </row>
    <row r="9" spans="1:14" s="14" customFormat="1" ht="29.25" customHeight="1" x14ac:dyDescent="0.3">
      <c r="A9" s="106"/>
      <c r="B9" s="93" t="s">
        <v>26</v>
      </c>
      <c r="C9" s="95">
        <f>C109</f>
        <v>325753</v>
      </c>
      <c r="D9" s="94">
        <f t="shared" ref="D9" si="6">D109</f>
        <v>0</v>
      </c>
      <c r="E9" s="94">
        <f t="shared" ref="E9:M9" si="7">E109</f>
        <v>0</v>
      </c>
      <c r="F9" s="94">
        <f t="shared" ref="F9" si="8">F109</f>
        <v>0</v>
      </c>
      <c r="G9" s="94">
        <f t="shared" si="7"/>
        <v>59349</v>
      </c>
      <c r="H9" s="94">
        <f t="shared" si="7"/>
        <v>129234</v>
      </c>
      <c r="I9" s="94">
        <f t="shared" si="7"/>
        <v>0</v>
      </c>
      <c r="J9" s="94">
        <f t="shared" si="7"/>
        <v>0</v>
      </c>
      <c r="K9" s="94">
        <f t="shared" si="7"/>
        <v>0</v>
      </c>
      <c r="L9" s="94">
        <f t="shared" si="7"/>
        <v>46705</v>
      </c>
      <c r="M9" s="94">
        <f t="shared" si="7"/>
        <v>74524</v>
      </c>
      <c r="N9" s="159">
        <f>N109</f>
        <v>309812</v>
      </c>
    </row>
    <row r="10" spans="1:14" s="14" customFormat="1" ht="29.25" customHeight="1" x14ac:dyDescent="0.3">
      <c r="A10" s="106"/>
      <c r="B10" s="93" t="s">
        <v>6</v>
      </c>
      <c r="C10" s="95">
        <f>SUM(C129)</f>
        <v>419374</v>
      </c>
      <c r="D10" s="94">
        <f t="shared" ref="D10" si="9">D129</f>
        <v>0</v>
      </c>
      <c r="E10" s="94">
        <f t="shared" ref="E10:M10" si="10">E129</f>
        <v>0</v>
      </c>
      <c r="F10" s="94">
        <f t="shared" ref="F10" si="11">F129</f>
        <v>0</v>
      </c>
      <c r="G10" s="94">
        <f t="shared" si="10"/>
        <v>32669</v>
      </c>
      <c r="H10" s="94">
        <f t="shared" si="10"/>
        <v>0</v>
      </c>
      <c r="I10" s="94">
        <f t="shared" si="10"/>
        <v>0</v>
      </c>
      <c r="J10" s="94">
        <f t="shared" si="10"/>
        <v>0</v>
      </c>
      <c r="K10" s="94">
        <f t="shared" si="10"/>
        <v>61262</v>
      </c>
      <c r="L10" s="94">
        <f t="shared" si="10"/>
        <v>261673</v>
      </c>
      <c r="M10" s="94">
        <f t="shared" si="10"/>
        <v>0</v>
      </c>
      <c r="N10" s="159">
        <f>N129</f>
        <v>355604</v>
      </c>
    </row>
    <row r="11" spans="1:14" s="14" customFormat="1" ht="29.25" customHeight="1" x14ac:dyDescent="0.3">
      <c r="A11" s="106"/>
      <c r="B11" s="93" t="s">
        <v>7</v>
      </c>
      <c r="C11" s="95">
        <f>C151</f>
        <v>227800</v>
      </c>
      <c r="D11" s="94">
        <f t="shared" ref="D11" si="12">D151</f>
        <v>0</v>
      </c>
      <c r="E11" s="94">
        <f t="shared" ref="E11:M11" si="13">E151</f>
        <v>0</v>
      </c>
      <c r="F11" s="94">
        <f t="shared" ref="F11" si="14">F151</f>
        <v>0</v>
      </c>
      <c r="G11" s="94">
        <f t="shared" si="13"/>
        <v>80760</v>
      </c>
      <c r="H11" s="94">
        <f t="shared" si="13"/>
        <v>0</v>
      </c>
      <c r="I11" s="94">
        <f t="shared" si="13"/>
        <v>65232</v>
      </c>
      <c r="J11" s="94">
        <f t="shared" si="13"/>
        <v>0</v>
      </c>
      <c r="K11" s="94">
        <f t="shared" si="13"/>
        <v>0</v>
      </c>
      <c r="L11" s="94">
        <f t="shared" si="13"/>
        <v>139527</v>
      </c>
      <c r="M11" s="94">
        <f t="shared" si="13"/>
        <v>0</v>
      </c>
      <c r="N11" s="159">
        <f>N151</f>
        <v>285519</v>
      </c>
    </row>
    <row r="12" spans="1:14" s="14" customFormat="1" ht="29.25" customHeight="1" thickBot="1" x14ac:dyDescent="0.35">
      <c r="A12" s="107"/>
      <c r="B12" s="103" t="s">
        <v>39</v>
      </c>
      <c r="C12" s="104">
        <f>SUM(C7:C11)</f>
        <v>2260852</v>
      </c>
      <c r="D12" s="105">
        <f t="shared" ref="D12" si="15">SUM(D7:D11)</f>
        <v>0</v>
      </c>
      <c r="E12" s="105">
        <f t="shared" ref="E12:N12" si="16">SUM(E7:E11)</f>
        <v>0</v>
      </c>
      <c r="F12" s="105">
        <f t="shared" ref="F12" si="17">SUM(F7:F11)</f>
        <v>10115</v>
      </c>
      <c r="G12" s="105">
        <f t="shared" si="16"/>
        <v>537117</v>
      </c>
      <c r="H12" s="105">
        <f t="shared" si="16"/>
        <v>374918</v>
      </c>
      <c r="I12" s="105">
        <f t="shared" si="16"/>
        <v>65232</v>
      </c>
      <c r="J12" s="105">
        <f t="shared" si="16"/>
        <v>144307</v>
      </c>
      <c r="K12" s="105">
        <f t="shared" si="16"/>
        <v>72657</v>
      </c>
      <c r="L12" s="105">
        <f t="shared" si="16"/>
        <v>785251</v>
      </c>
      <c r="M12" s="105">
        <f t="shared" si="16"/>
        <v>74524</v>
      </c>
      <c r="N12" s="160">
        <f t="shared" si="16"/>
        <v>2064121</v>
      </c>
    </row>
    <row r="13" spans="1:14" ht="18.75" thickTop="1" x14ac:dyDescent="0.25">
      <c r="A13" s="16"/>
      <c r="B13" s="17"/>
      <c r="C13" s="86"/>
      <c r="D13" s="96">
        <f t="shared" ref="D13:M13" si="18">D12/$N12</f>
        <v>0</v>
      </c>
      <c r="E13" s="96">
        <f t="shared" si="18"/>
        <v>0</v>
      </c>
      <c r="F13" s="96">
        <f t="shared" si="18"/>
        <v>4.9003910138988947E-3</v>
      </c>
      <c r="G13" s="96">
        <f t="shared" si="18"/>
        <v>0.26021584974911838</v>
      </c>
      <c r="H13" s="96">
        <f t="shared" si="18"/>
        <v>0.18163566961432978</v>
      </c>
      <c r="I13" s="96">
        <f t="shared" si="18"/>
        <v>3.1602798479352712E-2</v>
      </c>
      <c r="J13" s="96">
        <f t="shared" si="18"/>
        <v>6.9912083642383369E-2</v>
      </c>
      <c r="K13" s="96">
        <f t="shared" si="18"/>
        <v>3.5199971319510824E-2</v>
      </c>
      <c r="L13" s="96">
        <f t="shared" si="18"/>
        <v>0.38042876362383793</v>
      </c>
      <c r="M13" s="96">
        <f t="shared" si="18"/>
        <v>3.6104472557568087E-2</v>
      </c>
      <c r="N13" s="161">
        <f>SUM(E13:M13)</f>
        <v>1</v>
      </c>
    </row>
    <row r="14" spans="1:14" ht="18.75" thickBot="1" x14ac:dyDescent="0.3">
      <c r="A14" s="16"/>
      <c r="B14" s="17"/>
      <c r="C14" s="86"/>
      <c r="D14" s="18"/>
      <c r="E14" s="18"/>
      <c r="F14" s="18"/>
      <c r="G14" s="17"/>
      <c r="H14" s="17"/>
      <c r="I14" s="17"/>
      <c r="J14" s="17"/>
      <c r="K14" s="17"/>
      <c r="L14" s="17"/>
      <c r="M14" s="17"/>
      <c r="N14" s="162"/>
    </row>
    <row r="15" spans="1:14" s="15" customFormat="1" ht="24.95" customHeight="1" thickBot="1" x14ac:dyDescent="0.35">
      <c r="A15" s="190"/>
      <c r="B15" s="191"/>
      <c r="C15" s="87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63"/>
    </row>
    <row r="16" spans="1:14" s="15" customFormat="1" ht="20.100000000000001" customHeight="1" thickTop="1" x14ac:dyDescent="0.3">
      <c r="A16" s="185" t="s">
        <v>9</v>
      </c>
      <c r="B16" s="187" t="s">
        <v>10</v>
      </c>
      <c r="C16" s="88"/>
      <c r="D16" s="36"/>
      <c r="E16" s="36"/>
      <c r="F16" s="36"/>
      <c r="G16" s="37"/>
      <c r="H16" s="37"/>
      <c r="I16" s="37"/>
      <c r="J16" s="37"/>
      <c r="K16" s="37"/>
      <c r="L16" s="37"/>
      <c r="M16" s="38"/>
      <c r="N16" s="156"/>
    </row>
    <row r="17" spans="1:15" s="14" customFormat="1" ht="150" customHeight="1" thickBot="1" x14ac:dyDescent="0.35">
      <c r="A17" s="186"/>
      <c r="B17" s="188"/>
      <c r="C17" s="33" t="s">
        <v>11</v>
      </c>
      <c r="D17" s="23" t="s">
        <v>145</v>
      </c>
      <c r="E17" s="23" t="s">
        <v>58</v>
      </c>
      <c r="F17" s="23" t="s">
        <v>42</v>
      </c>
      <c r="G17" s="20" t="s">
        <v>0</v>
      </c>
      <c r="H17" s="20" t="s">
        <v>1</v>
      </c>
      <c r="I17" s="20" t="s">
        <v>8</v>
      </c>
      <c r="J17" s="21" t="s">
        <v>2</v>
      </c>
      <c r="K17" s="22" t="s">
        <v>3</v>
      </c>
      <c r="L17" s="22" t="s">
        <v>4</v>
      </c>
      <c r="M17" s="24" t="s">
        <v>38</v>
      </c>
      <c r="N17" s="157" t="s">
        <v>12</v>
      </c>
    </row>
    <row r="18" spans="1:15" s="14" customFormat="1" ht="29.25" customHeight="1" x14ac:dyDescent="0.35">
      <c r="A18" s="48"/>
      <c r="B18" s="111" t="s">
        <v>5</v>
      </c>
      <c r="C18" s="46"/>
      <c r="D18" s="27"/>
      <c r="E18" s="27"/>
      <c r="F18" s="27"/>
      <c r="G18" s="28"/>
      <c r="H18" s="28"/>
      <c r="I18" s="28"/>
      <c r="J18" s="29"/>
      <c r="K18" s="30"/>
      <c r="L18" s="30"/>
      <c r="M18" s="73"/>
      <c r="N18" s="164"/>
    </row>
    <row r="19" spans="1:15" s="14" customFormat="1" ht="29.25" customHeight="1" x14ac:dyDescent="0.35">
      <c r="A19" s="59"/>
      <c r="B19" s="112" t="s">
        <v>14</v>
      </c>
      <c r="C19" s="60"/>
      <c r="D19" s="61"/>
      <c r="E19" s="61"/>
      <c r="F19" s="61"/>
      <c r="G19" s="62"/>
      <c r="H19" s="62"/>
      <c r="I19" s="62"/>
      <c r="J19" s="63"/>
      <c r="K19" s="64"/>
      <c r="L19" s="64"/>
      <c r="M19" s="74"/>
      <c r="N19" s="165"/>
    </row>
    <row r="20" spans="1:15" ht="29.25" customHeight="1" x14ac:dyDescent="0.25">
      <c r="A20" s="42" t="s">
        <v>69</v>
      </c>
      <c r="B20" s="113" t="s">
        <v>44</v>
      </c>
      <c r="C20" s="47">
        <v>52457</v>
      </c>
      <c r="D20" s="31"/>
      <c r="E20" s="31"/>
      <c r="F20" s="31"/>
      <c r="G20" s="1">
        <v>48422</v>
      </c>
      <c r="H20" s="2">
        <v>48405</v>
      </c>
      <c r="I20" s="2"/>
      <c r="J20" s="145">
        <v>38736</v>
      </c>
      <c r="K20" s="3"/>
      <c r="L20" s="6">
        <v>44047</v>
      </c>
      <c r="M20" s="75"/>
      <c r="N20" s="166">
        <f>MIN(D20:M20)</f>
        <v>38736</v>
      </c>
      <c r="O20" s="89"/>
    </row>
    <row r="21" spans="1:15" ht="29.25" customHeight="1" x14ac:dyDescent="0.25">
      <c r="A21" s="42" t="s">
        <v>70</v>
      </c>
      <c r="B21" s="113" t="s">
        <v>44</v>
      </c>
      <c r="C21" s="47">
        <v>39387</v>
      </c>
      <c r="D21" s="31"/>
      <c r="E21" s="31"/>
      <c r="F21" s="31"/>
      <c r="G21" s="1"/>
      <c r="H21" s="2">
        <v>40572</v>
      </c>
      <c r="I21" s="2"/>
      <c r="J21" s="2">
        <v>36342</v>
      </c>
      <c r="K21" s="3"/>
      <c r="L21" s="148">
        <v>33440</v>
      </c>
      <c r="M21" s="75"/>
      <c r="N21" s="166">
        <f>MIN(D21:M21)</f>
        <v>33440</v>
      </c>
      <c r="O21" s="89"/>
    </row>
    <row r="22" spans="1:15" ht="29.25" customHeight="1" x14ac:dyDescent="0.25">
      <c r="A22" s="39"/>
      <c r="B22" s="113"/>
      <c r="C22" s="47"/>
      <c r="D22" s="1"/>
      <c r="E22" s="1"/>
      <c r="F22" s="1"/>
      <c r="G22" s="1"/>
      <c r="H22" s="2"/>
      <c r="I22" s="2"/>
      <c r="J22" s="2"/>
      <c r="K22" s="7"/>
      <c r="L22" s="7"/>
      <c r="M22" s="76"/>
      <c r="N22" s="167"/>
      <c r="O22" s="89"/>
    </row>
    <row r="23" spans="1:15" ht="29.25" customHeight="1" x14ac:dyDescent="0.3">
      <c r="A23" s="39"/>
      <c r="B23" s="112" t="s">
        <v>15</v>
      </c>
      <c r="C23" s="47"/>
      <c r="D23" s="1"/>
      <c r="E23" s="1"/>
      <c r="F23" s="1"/>
      <c r="G23" s="1"/>
      <c r="H23" s="2"/>
      <c r="I23" s="2"/>
      <c r="J23" s="2"/>
      <c r="K23" s="7"/>
      <c r="L23" s="7"/>
      <c r="M23" s="76"/>
      <c r="N23" s="167"/>
      <c r="O23" s="89"/>
    </row>
    <row r="24" spans="1:15" ht="29.25" customHeight="1" x14ac:dyDescent="0.25">
      <c r="A24" s="42" t="s">
        <v>71</v>
      </c>
      <c r="B24" s="122" t="s">
        <v>45</v>
      </c>
      <c r="C24" s="47">
        <v>28353</v>
      </c>
      <c r="D24" s="8"/>
      <c r="E24" s="8"/>
      <c r="F24" s="8"/>
      <c r="G24" s="9">
        <v>27349</v>
      </c>
      <c r="H24" s="10">
        <v>27756</v>
      </c>
      <c r="I24" s="10"/>
      <c r="J24" s="10">
        <v>26984</v>
      </c>
      <c r="K24" s="10"/>
      <c r="L24" s="99">
        <v>25843</v>
      </c>
      <c r="M24" s="77"/>
      <c r="N24" s="166">
        <f t="shared" ref="N24:N29" si="19">MIN(D24:M24)</f>
        <v>25843</v>
      </c>
      <c r="O24" s="89"/>
    </row>
    <row r="25" spans="1:15" ht="29.25" customHeight="1" x14ac:dyDescent="0.25">
      <c r="A25" s="42" t="s">
        <v>72</v>
      </c>
      <c r="B25" s="122" t="s">
        <v>46</v>
      </c>
      <c r="C25" s="47">
        <v>42321</v>
      </c>
      <c r="D25" s="8"/>
      <c r="E25" s="8"/>
      <c r="F25" s="8"/>
      <c r="G25" s="9">
        <v>48979</v>
      </c>
      <c r="H25" s="10">
        <v>45541</v>
      </c>
      <c r="I25" s="10"/>
      <c r="J25" s="99">
        <v>45111</v>
      </c>
      <c r="K25" s="10"/>
      <c r="L25" s="10">
        <v>51197</v>
      </c>
      <c r="M25" s="77"/>
      <c r="N25" s="166">
        <f t="shared" si="19"/>
        <v>45111</v>
      </c>
      <c r="O25" s="89"/>
    </row>
    <row r="26" spans="1:15" ht="29.25" customHeight="1" x14ac:dyDescent="0.25">
      <c r="A26" s="42" t="s">
        <v>73</v>
      </c>
      <c r="B26" s="122" t="s">
        <v>47</v>
      </c>
      <c r="C26" s="47">
        <v>19110</v>
      </c>
      <c r="D26" s="11"/>
      <c r="E26" s="11"/>
      <c r="F26" s="11"/>
      <c r="G26" s="146">
        <v>20539</v>
      </c>
      <c r="H26" s="10">
        <v>23213</v>
      </c>
      <c r="I26" s="10"/>
      <c r="J26" s="10">
        <v>20717</v>
      </c>
      <c r="K26" s="10">
        <v>26944</v>
      </c>
      <c r="L26" s="10">
        <v>22277</v>
      </c>
      <c r="M26" s="77"/>
      <c r="N26" s="166">
        <f t="shared" si="19"/>
        <v>20539</v>
      </c>
      <c r="O26" s="89"/>
    </row>
    <row r="27" spans="1:15" ht="29.25" customHeight="1" x14ac:dyDescent="0.25">
      <c r="A27" s="42" t="s">
        <v>74</v>
      </c>
      <c r="B27" s="122" t="s">
        <v>75</v>
      </c>
      <c r="C27" s="47">
        <v>50823</v>
      </c>
      <c r="D27" s="11"/>
      <c r="E27" s="11"/>
      <c r="F27" s="11"/>
      <c r="G27" s="11">
        <v>45647</v>
      </c>
      <c r="H27" s="10">
        <v>39125</v>
      </c>
      <c r="I27" s="10"/>
      <c r="J27" s="99">
        <v>37860</v>
      </c>
      <c r="K27" s="10">
        <v>38487</v>
      </c>
      <c r="L27" s="10">
        <v>42609</v>
      </c>
      <c r="M27" s="77"/>
      <c r="N27" s="166">
        <f t="shared" si="19"/>
        <v>37860</v>
      </c>
      <c r="O27" s="89"/>
    </row>
    <row r="28" spans="1:15" ht="29.25" customHeight="1" x14ac:dyDescent="0.25">
      <c r="A28" s="42" t="s">
        <v>76</v>
      </c>
      <c r="B28" s="122" t="s">
        <v>48</v>
      </c>
      <c r="C28" s="47">
        <v>35201</v>
      </c>
      <c r="D28" s="11"/>
      <c r="E28" s="11"/>
      <c r="F28" s="11"/>
      <c r="G28" s="11">
        <v>37416</v>
      </c>
      <c r="H28" s="99">
        <v>33034</v>
      </c>
      <c r="I28" s="10"/>
      <c r="J28" s="10">
        <v>39392</v>
      </c>
      <c r="K28" s="10">
        <v>41033</v>
      </c>
      <c r="L28" s="10">
        <v>37543</v>
      </c>
      <c r="M28" s="77"/>
      <c r="N28" s="166">
        <f t="shared" si="19"/>
        <v>33034</v>
      </c>
      <c r="O28" s="89"/>
    </row>
    <row r="29" spans="1:15" ht="29.25" customHeight="1" x14ac:dyDescent="0.25">
      <c r="A29" s="42" t="s">
        <v>78</v>
      </c>
      <c r="B29" s="122" t="s">
        <v>77</v>
      </c>
      <c r="C29" s="47">
        <v>24775</v>
      </c>
      <c r="D29" s="11"/>
      <c r="E29" s="11"/>
      <c r="F29" s="11"/>
      <c r="G29" s="11">
        <v>48742</v>
      </c>
      <c r="H29" s="99">
        <v>34610</v>
      </c>
      <c r="I29" s="10"/>
      <c r="J29" s="10">
        <v>40025</v>
      </c>
      <c r="K29" s="10"/>
      <c r="L29" s="10">
        <v>51990</v>
      </c>
      <c r="M29" s="77"/>
      <c r="N29" s="166">
        <f t="shared" si="19"/>
        <v>34610</v>
      </c>
      <c r="O29" s="89"/>
    </row>
    <row r="30" spans="1:15" ht="29.25" customHeight="1" x14ac:dyDescent="0.25">
      <c r="A30" s="39"/>
      <c r="B30" s="113"/>
      <c r="C30" s="47"/>
      <c r="D30" s="11"/>
      <c r="E30" s="11"/>
      <c r="F30" s="11"/>
      <c r="G30" s="11"/>
      <c r="H30" s="10"/>
      <c r="I30" s="10"/>
      <c r="J30" s="10"/>
      <c r="K30" s="10"/>
      <c r="L30" s="10"/>
      <c r="M30" s="77"/>
      <c r="N30" s="168"/>
      <c r="O30" s="89"/>
    </row>
    <row r="31" spans="1:15" ht="29.25" customHeight="1" x14ac:dyDescent="0.3">
      <c r="A31" s="39"/>
      <c r="B31" s="112" t="s">
        <v>16</v>
      </c>
      <c r="C31" s="47"/>
      <c r="D31" s="11"/>
      <c r="E31" s="11"/>
      <c r="F31" s="11"/>
      <c r="G31" s="11"/>
      <c r="H31" s="10"/>
      <c r="I31" s="10"/>
      <c r="J31" s="10"/>
      <c r="K31" s="10"/>
      <c r="L31" s="10"/>
      <c r="M31" s="77"/>
      <c r="N31" s="168"/>
      <c r="O31" s="89"/>
    </row>
    <row r="32" spans="1:15" ht="29.25" customHeight="1" x14ac:dyDescent="0.25">
      <c r="A32" s="42" t="s">
        <v>79</v>
      </c>
      <c r="B32" s="122" t="s">
        <v>49</v>
      </c>
      <c r="C32" s="47">
        <v>32109</v>
      </c>
      <c r="D32" s="11"/>
      <c r="E32" s="11"/>
      <c r="F32" s="11"/>
      <c r="G32" s="11">
        <v>37127</v>
      </c>
      <c r="H32" s="99">
        <v>36376</v>
      </c>
      <c r="I32" s="10"/>
      <c r="J32" s="10">
        <v>43020</v>
      </c>
      <c r="K32" s="10">
        <v>48880</v>
      </c>
      <c r="L32" s="10">
        <v>42625</v>
      </c>
      <c r="M32" s="78"/>
      <c r="N32" s="166">
        <f>MIN(D32:M32)</f>
        <v>36376</v>
      </c>
      <c r="O32" s="89"/>
    </row>
    <row r="33" spans="1:15" ht="29.25" customHeight="1" x14ac:dyDescent="0.25">
      <c r="A33" s="39"/>
      <c r="B33" s="113"/>
      <c r="C33" s="47"/>
      <c r="D33" s="11"/>
      <c r="E33" s="11"/>
      <c r="F33" s="11"/>
      <c r="G33" s="11"/>
      <c r="H33" s="10"/>
      <c r="I33" s="10"/>
      <c r="J33" s="10"/>
      <c r="K33" s="10"/>
      <c r="L33" s="10"/>
      <c r="M33" s="77"/>
      <c r="N33" s="168"/>
      <c r="O33" s="89"/>
    </row>
    <row r="34" spans="1:15" ht="29.25" customHeight="1" x14ac:dyDescent="0.3">
      <c r="A34" s="39"/>
      <c r="B34" s="112" t="s">
        <v>17</v>
      </c>
      <c r="C34" s="47"/>
      <c r="D34" s="11"/>
      <c r="E34" s="11"/>
      <c r="F34" s="11"/>
      <c r="G34" s="11"/>
      <c r="H34" s="10"/>
      <c r="I34" s="10"/>
      <c r="J34" s="10"/>
      <c r="K34" s="10"/>
      <c r="L34" s="10"/>
      <c r="M34" s="77"/>
      <c r="N34" s="168"/>
      <c r="O34" s="89"/>
    </row>
    <row r="35" spans="1:15" ht="29.25" customHeight="1" x14ac:dyDescent="0.25">
      <c r="A35" s="42" t="s">
        <v>91</v>
      </c>
      <c r="B35" s="122" t="s">
        <v>85</v>
      </c>
      <c r="C35" s="47">
        <v>74150</v>
      </c>
      <c r="D35" s="11"/>
      <c r="E35" s="11"/>
      <c r="F35" s="11"/>
      <c r="G35" s="146">
        <v>54665</v>
      </c>
      <c r="H35" s="10"/>
      <c r="I35" s="10"/>
      <c r="J35" s="10">
        <v>62477</v>
      </c>
      <c r="K35" s="10"/>
      <c r="L35" s="10">
        <v>58604</v>
      </c>
      <c r="M35" s="77"/>
      <c r="N35" s="166">
        <f>MIN(D35:M35)</f>
        <v>54665</v>
      </c>
      <c r="O35" s="89"/>
    </row>
    <row r="36" spans="1:15" ht="29.25" customHeight="1" x14ac:dyDescent="0.25">
      <c r="A36" s="42" t="s">
        <v>92</v>
      </c>
      <c r="B36" s="122" t="s">
        <v>86</v>
      </c>
      <c r="C36" s="47">
        <v>55875</v>
      </c>
      <c r="D36" s="11"/>
      <c r="E36" s="11"/>
      <c r="F36" s="11"/>
      <c r="G36" s="146">
        <v>42337</v>
      </c>
      <c r="H36" s="10"/>
      <c r="I36" s="10"/>
      <c r="J36" s="10">
        <v>43547</v>
      </c>
      <c r="K36" s="10"/>
      <c r="L36" s="10">
        <v>45480</v>
      </c>
      <c r="M36" s="77"/>
      <c r="N36" s="166">
        <f>MIN(D36:M36)</f>
        <v>42337</v>
      </c>
      <c r="O36" s="89"/>
    </row>
    <row r="37" spans="1:15" ht="29.25" customHeight="1" x14ac:dyDescent="0.25">
      <c r="A37" s="42" t="s">
        <v>93</v>
      </c>
      <c r="B37" s="122" t="s">
        <v>87</v>
      </c>
      <c r="C37" s="47">
        <v>44599</v>
      </c>
      <c r="D37" s="11"/>
      <c r="E37" s="11"/>
      <c r="F37" s="11"/>
      <c r="G37" s="11">
        <v>40102</v>
      </c>
      <c r="H37" s="10"/>
      <c r="I37" s="10"/>
      <c r="J37" s="10"/>
      <c r="K37" s="99"/>
      <c r="L37" s="99">
        <v>36743</v>
      </c>
      <c r="M37" s="78"/>
      <c r="N37" s="166">
        <f>MIN(D37:M37)</f>
        <v>36743</v>
      </c>
      <c r="O37" s="89"/>
    </row>
    <row r="38" spans="1:15" ht="29.25" customHeight="1" x14ac:dyDescent="0.25">
      <c r="A38" s="42" t="s">
        <v>94</v>
      </c>
      <c r="B38" s="122" t="s">
        <v>88</v>
      </c>
      <c r="C38" s="47">
        <v>20379</v>
      </c>
      <c r="D38" s="11"/>
      <c r="E38" s="11"/>
      <c r="F38" s="11"/>
      <c r="G38" s="11"/>
      <c r="H38" s="9"/>
      <c r="I38" s="9"/>
      <c r="J38" s="147"/>
      <c r="K38" s="9"/>
      <c r="L38" s="147">
        <v>15340</v>
      </c>
      <c r="M38" s="79"/>
      <c r="N38" s="166">
        <f>MIN(D38:M38)</f>
        <v>15340</v>
      </c>
      <c r="O38" s="89"/>
    </row>
    <row r="39" spans="1:15" ht="29.25" customHeight="1" x14ac:dyDescent="0.25">
      <c r="A39" s="42" t="s">
        <v>90</v>
      </c>
      <c r="B39" s="119" t="s">
        <v>89</v>
      </c>
      <c r="C39" s="137">
        <v>11865</v>
      </c>
      <c r="D39" s="11"/>
      <c r="E39" s="11"/>
      <c r="F39" s="11"/>
      <c r="G39" s="11"/>
      <c r="H39" s="9"/>
      <c r="I39" s="9"/>
      <c r="J39" s="147"/>
      <c r="K39" s="9"/>
      <c r="L39" s="147">
        <v>10960</v>
      </c>
      <c r="M39" s="79"/>
      <c r="N39" s="166">
        <f>MIN(D39:M39)</f>
        <v>10960</v>
      </c>
      <c r="O39" s="89"/>
    </row>
    <row r="40" spans="1:15" ht="29.25" customHeight="1" x14ac:dyDescent="0.25">
      <c r="A40" s="39"/>
      <c r="B40" s="113"/>
      <c r="C40" s="47"/>
      <c r="D40" s="11"/>
      <c r="E40" s="11"/>
      <c r="F40" s="11"/>
      <c r="G40" s="11"/>
      <c r="H40" s="4"/>
      <c r="I40" s="4"/>
      <c r="J40" s="9"/>
      <c r="K40" s="9"/>
      <c r="L40" s="4"/>
      <c r="M40" s="25"/>
      <c r="N40" s="169"/>
      <c r="O40" s="89"/>
    </row>
    <row r="41" spans="1:15" ht="29.25" customHeight="1" x14ac:dyDescent="0.3">
      <c r="A41" s="39"/>
      <c r="B41" s="112" t="s">
        <v>18</v>
      </c>
      <c r="C41" s="47"/>
      <c r="D41" s="11"/>
      <c r="E41" s="11"/>
      <c r="F41" s="11"/>
      <c r="G41" s="11"/>
      <c r="H41" s="4"/>
      <c r="I41" s="4"/>
      <c r="J41" s="9"/>
      <c r="K41" s="9"/>
      <c r="L41" s="4"/>
      <c r="M41" s="25"/>
      <c r="N41" s="169"/>
      <c r="O41" s="89"/>
    </row>
    <row r="42" spans="1:15" ht="29.25" customHeight="1" x14ac:dyDescent="0.25">
      <c r="A42" s="42" t="s">
        <v>80</v>
      </c>
      <c r="B42" s="122" t="s">
        <v>96</v>
      </c>
      <c r="C42" s="47">
        <v>82902</v>
      </c>
      <c r="D42" s="11"/>
      <c r="E42" s="11"/>
      <c r="F42" s="11"/>
      <c r="G42" s="11">
        <v>62805</v>
      </c>
      <c r="H42" s="4"/>
      <c r="I42" s="4"/>
      <c r="J42" s="9"/>
      <c r="K42" s="9">
        <v>64014</v>
      </c>
      <c r="L42" s="108">
        <v>61205</v>
      </c>
      <c r="M42" s="25"/>
      <c r="N42" s="166">
        <f t="shared" ref="N42:N47" si="20">MIN(D42:M42)</f>
        <v>61205</v>
      </c>
      <c r="O42" s="89"/>
    </row>
    <row r="43" spans="1:15" ht="29.25" customHeight="1" x14ac:dyDescent="0.25">
      <c r="A43" s="42" t="s">
        <v>81</v>
      </c>
      <c r="B43" s="122" t="s">
        <v>97</v>
      </c>
      <c r="C43" s="47">
        <v>19573</v>
      </c>
      <c r="D43" s="11"/>
      <c r="F43" s="11"/>
      <c r="G43" s="146">
        <v>18739</v>
      </c>
      <c r="H43" s="4"/>
      <c r="I43" s="4"/>
      <c r="J43" s="9"/>
      <c r="K43" s="9">
        <v>19706</v>
      </c>
      <c r="L43" s="4">
        <v>21458</v>
      </c>
      <c r="M43" s="25"/>
      <c r="N43" s="166">
        <f t="shared" si="20"/>
        <v>18739</v>
      </c>
      <c r="O43" s="89"/>
    </row>
    <row r="44" spans="1:15" ht="29.25" customHeight="1" x14ac:dyDescent="0.25">
      <c r="A44" s="42" t="s">
        <v>82</v>
      </c>
      <c r="B44" s="122" t="s">
        <v>98</v>
      </c>
      <c r="C44" s="47">
        <v>40111</v>
      </c>
      <c r="D44" s="4"/>
      <c r="E44" s="4"/>
      <c r="F44" s="4"/>
      <c r="G44" s="108">
        <v>29758</v>
      </c>
      <c r="H44" s="9"/>
      <c r="I44" s="9"/>
      <c r="J44" s="4"/>
      <c r="K44" s="4">
        <v>31752</v>
      </c>
      <c r="L44" s="9"/>
      <c r="M44" s="79"/>
      <c r="N44" s="166">
        <f t="shared" si="20"/>
        <v>29758</v>
      </c>
      <c r="O44" s="89"/>
    </row>
    <row r="45" spans="1:15" ht="29.25" customHeight="1" x14ac:dyDescent="0.25">
      <c r="A45" s="42" t="s">
        <v>83</v>
      </c>
      <c r="B45" s="122" t="s">
        <v>50</v>
      </c>
      <c r="C45" s="47">
        <v>15680</v>
      </c>
      <c r="D45" s="4"/>
      <c r="E45" s="4"/>
      <c r="F45" s="4"/>
      <c r="G45" s="4"/>
      <c r="H45" s="9">
        <v>12385</v>
      </c>
      <c r="I45" s="9"/>
      <c r="J45" s="4"/>
      <c r="K45" s="108">
        <v>11395</v>
      </c>
      <c r="L45" s="9">
        <v>12015</v>
      </c>
      <c r="M45" s="79"/>
      <c r="N45" s="166">
        <f t="shared" si="20"/>
        <v>11395</v>
      </c>
      <c r="O45" s="89"/>
    </row>
    <row r="46" spans="1:15" ht="29.25" customHeight="1" x14ac:dyDescent="0.25">
      <c r="A46" s="52" t="s">
        <v>84</v>
      </c>
      <c r="B46" s="119" t="s">
        <v>99</v>
      </c>
      <c r="C46" s="137">
        <v>40253</v>
      </c>
      <c r="D46" s="53"/>
      <c r="E46" s="53"/>
      <c r="F46" s="53"/>
      <c r="G46" s="53"/>
      <c r="H46" s="151"/>
      <c r="I46" s="151"/>
      <c r="J46" s="53"/>
      <c r="K46" s="109"/>
      <c r="L46" s="152">
        <v>35724</v>
      </c>
      <c r="M46" s="153"/>
      <c r="N46" s="166">
        <f t="shared" si="20"/>
        <v>35724</v>
      </c>
      <c r="O46" s="89"/>
    </row>
    <row r="47" spans="1:15" ht="29.25" customHeight="1" thickBot="1" x14ac:dyDescent="0.3">
      <c r="A47" s="52" t="s">
        <v>95</v>
      </c>
      <c r="B47" s="119" t="s">
        <v>100</v>
      </c>
      <c r="C47" s="137">
        <v>32823</v>
      </c>
      <c r="D47" s="53"/>
      <c r="E47" s="53"/>
      <c r="F47" s="53"/>
      <c r="G47" s="53">
        <v>31014</v>
      </c>
      <c r="H47" s="53"/>
      <c r="I47" s="53"/>
      <c r="J47" s="53"/>
      <c r="K47" s="109"/>
      <c r="L47" s="109">
        <v>27546</v>
      </c>
      <c r="M47" s="81"/>
      <c r="N47" s="170">
        <f t="shared" si="20"/>
        <v>27546</v>
      </c>
      <c r="O47" s="89"/>
    </row>
    <row r="48" spans="1:15" ht="29.25" customHeight="1" thickBot="1" x14ac:dyDescent="0.3">
      <c r="A48" s="138"/>
      <c r="B48" s="68" t="s">
        <v>23</v>
      </c>
      <c r="C48" s="139">
        <f>SUM(C20:C47)</f>
        <v>762746</v>
      </c>
      <c r="D48" s="50"/>
      <c r="E48" s="50"/>
      <c r="F48" s="50"/>
      <c r="G48" s="50">
        <f>SUM(G44,G43,G36,G35,G26)</f>
        <v>166038</v>
      </c>
      <c r="H48" s="50">
        <f>SUM(H32,H28:H29)</f>
        <v>104020</v>
      </c>
      <c r="I48" s="50"/>
      <c r="J48" s="50">
        <f>SUM(J27,J25,J20)</f>
        <v>121707</v>
      </c>
      <c r="K48" s="50">
        <f>K45</f>
        <v>11395</v>
      </c>
      <c r="L48" s="50">
        <f>SUM(L46:L47,L42,L37:L39,L24,L21)</f>
        <v>246801</v>
      </c>
      <c r="M48" s="51"/>
      <c r="N48" s="171">
        <f>SUM(N20:N47)</f>
        <v>649961</v>
      </c>
    </row>
    <row r="49" spans="1:14" ht="29.25" customHeight="1" x14ac:dyDescent="0.25">
      <c r="A49" s="41"/>
      <c r="B49" s="114"/>
      <c r="C49" s="124"/>
      <c r="D49" s="70"/>
      <c r="E49" s="70"/>
      <c r="F49" s="70"/>
      <c r="G49" s="70">
        <f>G48/$N48</f>
        <v>0.25545840442734258</v>
      </c>
      <c r="H49" s="70">
        <f>H48/$N48</f>
        <v>0.16004037165306842</v>
      </c>
      <c r="I49" s="70"/>
      <c r="J49" s="70">
        <f>J48/$N48</f>
        <v>0.18725277362795614</v>
      </c>
      <c r="K49" s="70">
        <f>K48/$N48</f>
        <v>1.7531821140037634E-2</v>
      </c>
      <c r="L49" s="70">
        <f>L48/$N48</f>
        <v>0.37971662915159526</v>
      </c>
      <c r="M49" s="71"/>
      <c r="N49" s="172">
        <f>SUM(D49:M49)</f>
        <v>1</v>
      </c>
    </row>
    <row r="50" spans="1:14" ht="29.25" customHeight="1" x14ac:dyDescent="0.35">
      <c r="A50" s="45"/>
      <c r="B50" s="115" t="s">
        <v>13</v>
      </c>
      <c r="C50" s="125"/>
      <c r="D50" s="32"/>
      <c r="E50" s="32"/>
      <c r="F50" s="32"/>
      <c r="G50" s="32"/>
      <c r="H50" s="32"/>
      <c r="I50" s="32"/>
      <c r="J50" s="32"/>
      <c r="K50" s="32"/>
      <c r="L50" s="32"/>
      <c r="M50" s="35"/>
      <c r="N50" s="173"/>
    </row>
    <row r="51" spans="1:14" ht="29.25" customHeight="1" x14ac:dyDescent="0.3">
      <c r="A51" s="45"/>
      <c r="B51" s="116" t="s">
        <v>19</v>
      </c>
      <c r="C51" s="125"/>
      <c r="D51" s="32"/>
      <c r="E51" s="32"/>
      <c r="F51" s="32"/>
      <c r="G51" s="32"/>
      <c r="H51" s="32"/>
      <c r="I51" s="32"/>
      <c r="J51" s="32"/>
      <c r="K51" s="32"/>
      <c r="L51" s="32"/>
      <c r="M51" s="35"/>
      <c r="N51" s="174"/>
    </row>
    <row r="52" spans="1:14" ht="32.25" customHeight="1" x14ac:dyDescent="0.25">
      <c r="A52" s="45" t="s">
        <v>101</v>
      </c>
      <c r="B52" s="117" t="s">
        <v>107</v>
      </c>
      <c r="C52" s="125">
        <v>14257</v>
      </c>
      <c r="D52" s="32"/>
      <c r="E52" s="32"/>
      <c r="F52" s="32"/>
      <c r="G52" s="32">
        <v>19989</v>
      </c>
      <c r="H52" s="110">
        <v>17659</v>
      </c>
      <c r="I52" s="32"/>
      <c r="J52" s="32"/>
      <c r="K52" s="32"/>
      <c r="L52" s="32"/>
      <c r="M52" s="35"/>
      <c r="N52" s="166">
        <f t="shared" ref="N52:N57" si="21">MIN(D52:M52)</f>
        <v>17659</v>
      </c>
    </row>
    <row r="53" spans="1:14" ht="29.25" customHeight="1" x14ac:dyDescent="0.25">
      <c r="A53" s="45" t="s">
        <v>102</v>
      </c>
      <c r="B53" s="117" t="s">
        <v>108</v>
      </c>
      <c r="C53" s="125">
        <v>33158</v>
      </c>
      <c r="D53" s="32"/>
      <c r="E53" s="32"/>
      <c r="F53" s="32"/>
      <c r="G53" s="32">
        <v>29732</v>
      </c>
      <c r="H53" s="32"/>
      <c r="I53" s="32"/>
      <c r="J53" s="32"/>
      <c r="K53" s="32"/>
      <c r="L53" s="110">
        <v>27230</v>
      </c>
      <c r="M53" s="35"/>
      <c r="N53" s="166">
        <f t="shared" si="21"/>
        <v>27230</v>
      </c>
    </row>
    <row r="54" spans="1:14" ht="29.25" customHeight="1" x14ac:dyDescent="0.25">
      <c r="A54" s="45" t="s">
        <v>103</v>
      </c>
      <c r="B54" s="117" t="s">
        <v>51</v>
      </c>
      <c r="C54" s="125">
        <v>51160</v>
      </c>
      <c r="D54" s="32"/>
      <c r="E54" s="32"/>
      <c r="F54" s="32"/>
      <c r="G54" s="110">
        <v>46821</v>
      </c>
      <c r="H54" s="32">
        <v>50629</v>
      </c>
      <c r="I54" s="32"/>
      <c r="J54" s="32"/>
      <c r="K54" s="32"/>
      <c r="L54" s="32">
        <v>51919</v>
      </c>
      <c r="M54" s="35"/>
      <c r="N54" s="166">
        <f t="shared" si="21"/>
        <v>46821</v>
      </c>
    </row>
    <row r="55" spans="1:14" ht="30.75" customHeight="1" x14ac:dyDescent="0.25">
      <c r="A55" s="45" t="s">
        <v>104</v>
      </c>
      <c r="B55" s="118" t="s">
        <v>109</v>
      </c>
      <c r="C55" s="125">
        <v>24592</v>
      </c>
      <c r="D55" s="32"/>
      <c r="E55" s="32"/>
      <c r="F55" s="32">
        <v>22547</v>
      </c>
      <c r="G55" s="110">
        <v>21212</v>
      </c>
      <c r="H55" s="32">
        <v>21631</v>
      </c>
      <c r="I55" s="32"/>
      <c r="J55" s="32"/>
      <c r="K55" s="32"/>
      <c r="L55" s="32"/>
      <c r="M55" s="35"/>
      <c r="N55" s="166">
        <f t="shared" si="21"/>
        <v>21212</v>
      </c>
    </row>
    <row r="56" spans="1:14" ht="29.25" customHeight="1" x14ac:dyDescent="0.25">
      <c r="A56" s="45" t="s">
        <v>105</v>
      </c>
      <c r="B56" s="117" t="s">
        <v>110</v>
      </c>
      <c r="C56" s="125">
        <v>18843</v>
      </c>
      <c r="D56" s="32"/>
      <c r="E56" s="32"/>
      <c r="F56" s="32">
        <v>17145</v>
      </c>
      <c r="G56" s="32">
        <v>16189</v>
      </c>
      <c r="H56" s="110">
        <v>16127</v>
      </c>
      <c r="I56" s="32"/>
      <c r="J56" s="32"/>
      <c r="K56" s="32"/>
      <c r="L56" s="110"/>
      <c r="M56" s="35"/>
      <c r="N56" s="166">
        <f t="shared" si="21"/>
        <v>16127</v>
      </c>
    </row>
    <row r="57" spans="1:14" ht="29.25" customHeight="1" x14ac:dyDescent="0.25">
      <c r="A57" s="45" t="s">
        <v>106</v>
      </c>
      <c r="B57" s="117" t="s">
        <v>111</v>
      </c>
      <c r="C57" s="125">
        <v>11817</v>
      </c>
      <c r="D57" s="32"/>
      <c r="E57" s="32"/>
      <c r="F57" s="110">
        <v>10115</v>
      </c>
      <c r="G57" s="32">
        <v>11400</v>
      </c>
      <c r="H57" s="32">
        <v>10510</v>
      </c>
      <c r="I57" s="32"/>
      <c r="J57" s="32"/>
      <c r="K57" s="32"/>
      <c r="L57" s="110"/>
      <c r="M57" s="35"/>
      <c r="N57" s="166">
        <f t="shared" si="21"/>
        <v>10115</v>
      </c>
    </row>
    <row r="58" spans="1:14" ht="29.25" customHeight="1" x14ac:dyDescent="0.25">
      <c r="A58" s="45"/>
      <c r="B58" s="117"/>
      <c r="C58" s="125"/>
      <c r="D58" s="32"/>
      <c r="E58" s="32"/>
      <c r="F58" s="32"/>
      <c r="G58" s="32"/>
      <c r="H58" s="32"/>
      <c r="I58" s="32"/>
      <c r="J58" s="32"/>
      <c r="K58" s="32"/>
      <c r="L58" s="32"/>
      <c r="M58" s="35"/>
      <c r="N58" s="174"/>
    </row>
    <row r="59" spans="1:14" ht="29.25" customHeight="1" x14ac:dyDescent="0.3">
      <c r="A59" s="45"/>
      <c r="B59" s="112" t="s">
        <v>20</v>
      </c>
      <c r="C59" s="125"/>
      <c r="D59" s="32"/>
      <c r="E59" s="32"/>
      <c r="F59" s="32"/>
      <c r="G59" s="32"/>
      <c r="H59" s="32"/>
      <c r="I59" s="32"/>
      <c r="J59" s="32"/>
      <c r="K59" s="32"/>
      <c r="L59" s="32"/>
      <c r="M59" s="35"/>
      <c r="N59" s="174"/>
    </row>
    <row r="60" spans="1:14" ht="29.25" customHeight="1" x14ac:dyDescent="0.25">
      <c r="A60" s="45" t="s">
        <v>117</v>
      </c>
      <c r="B60" s="117" t="s">
        <v>112</v>
      </c>
      <c r="C60" s="125">
        <v>15709</v>
      </c>
      <c r="D60" s="32"/>
      <c r="E60" s="32"/>
      <c r="F60" s="32"/>
      <c r="G60" s="110">
        <v>14560</v>
      </c>
      <c r="H60" s="32">
        <v>14742</v>
      </c>
      <c r="I60" s="32"/>
      <c r="J60" s="32"/>
      <c r="K60" s="32"/>
      <c r="L60" s="32"/>
      <c r="M60" s="35"/>
      <c r="N60" s="166">
        <f t="shared" ref="N60:N65" si="22">MIN(D60:M60)</f>
        <v>14560</v>
      </c>
    </row>
    <row r="61" spans="1:14" ht="29.25" customHeight="1" x14ac:dyDescent="0.25">
      <c r="A61" s="45" t="s">
        <v>118</v>
      </c>
      <c r="B61" s="117" t="s">
        <v>113</v>
      </c>
      <c r="C61" s="125">
        <v>15219</v>
      </c>
      <c r="D61" s="32"/>
      <c r="E61" s="32"/>
      <c r="F61" s="32"/>
      <c r="G61" s="32">
        <v>15578</v>
      </c>
      <c r="H61" s="32"/>
      <c r="I61" s="32"/>
      <c r="J61" s="32"/>
      <c r="K61" s="32"/>
      <c r="L61" s="110">
        <v>15541</v>
      </c>
      <c r="M61" s="35"/>
      <c r="N61" s="166">
        <f t="shared" si="22"/>
        <v>15541</v>
      </c>
    </row>
    <row r="62" spans="1:14" ht="29.25" customHeight="1" x14ac:dyDescent="0.25">
      <c r="A62" s="45" t="s">
        <v>119</v>
      </c>
      <c r="B62" s="117" t="s">
        <v>114</v>
      </c>
      <c r="C62" s="125">
        <v>24472</v>
      </c>
      <c r="D62" s="32"/>
      <c r="E62" s="32"/>
      <c r="F62" s="32"/>
      <c r="G62" s="32">
        <v>23717</v>
      </c>
      <c r="H62" s="32">
        <v>23365</v>
      </c>
      <c r="I62" s="32"/>
      <c r="J62" s="32"/>
      <c r="K62" s="32"/>
      <c r="L62" s="110">
        <v>20331</v>
      </c>
      <c r="M62" s="35"/>
      <c r="N62" s="166">
        <f t="shared" si="22"/>
        <v>20331</v>
      </c>
    </row>
    <row r="63" spans="1:14" ht="29.25" customHeight="1" x14ac:dyDescent="0.25">
      <c r="A63" s="45" t="s">
        <v>120</v>
      </c>
      <c r="B63" s="117" t="s">
        <v>116</v>
      </c>
      <c r="C63" s="125">
        <v>13305</v>
      </c>
      <c r="D63" s="32"/>
      <c r="E63" s="32"/>
      <c r="F63" s="32"/>
      <c r="G63" s="32">
        <v>11483</v>
      </c>
      <c r="H63" s="32">
        <v>12917</v>
      </c>
      <c r="I63" s="32"/>
      <c r="J63" s="32"/>
      <c r="K63" s="32"/>
      <c r="L63" s="110">
        <v>10393</v>
      </c>
      <c r="M63" s="35"/>
      <c r="N63" s="166">
        <f t="shared" si="22"/>
        <v>10393</v>
      </c>
    </row>
    <row r="64" spans="1:14" ht="29.25" customHeight="1" x14ac:dyDescent="0.25">
      <c r="A64" s="45" t="s">
        <v>121</v>
      </c>
      <c r="B64" s="117" t="s">
        <v>115</v>
      </c>
      <c r="C64" s="125">
        <v>19102</v>
      </c>
      <c r="D64" s="32"/>
      <c r="E64" s="32"/>
      <c r="F64" s="32"/>
      <c r="G64" s="110">
        <v>13496</v>
      </c>
      <c r="H64" s="32">
        <v>15792</v>
      </c>
      <c r="I64" s="32"/>
      <c r="J64" s="32"/>
      <c r="K64" s="32"/>
      <c r="L64" s="32">
        <v>15685</v>
      </c>
      <c r="M64" s="35"/>
      <c r="N64" s="166">
        <f t="shared" si="22"/>
        <v>13496</v>
      </c>
    </row>
    <row r="65" spans="1:14" ht="29.25" customHeight="1" x14ac:dyDescent="0.25">
      <c r="A65" s="45" t="s">
        <v>217</v>
      </c>
      <c r="B65" s="117" t="s">
        <v>218</v>
      </c>
      <c r="C65" s="125">
        <v>11237</v>
      </c>
      <c r="D65" s="32"/>
      <c r="E65" s="32"/>
      <c r="F65" s="32"/>
      <c r="G65" s="110">
        <v>12777</v>
      </c>
      <c r="H65" s="32">
        <v>13195</v>
      </c>
      <c r="I65" s="32"/>
      <c r="J65" s="32"/>
      <c r="K65" s="32"/>
      <c r="L65" s="32">
        <v>15412</v>
      </c>
      <c r="M65" s="35"/>
      <c r="N65" s="65">
        <f t="shared" si="22"/>
        <v>12777</v>
      </c>
    </row>
    <row r="66" spans="1:14" ht="29.25" customHeight="1" x14ac:dyDescent="0.25">
      <c r="A66" s="45"/>
      <c r="B66" s="117"/>
      <c r="C66" s="125"/>
      <c r="D66" s="32"/>
      <c r="E66" s="32"/>
      <c r="F66" s="32"/>
      <c r="G66" s="32"/>
      <c r="H66" s="32"/>
      <c r="I66" s="32"/>
      <c r="J66" s="32"/>
      <c r="K66" s="32"/>
      <c r="L66" s="32"/>
      <c r="M66" s="35"/>
      <c r="N66" s="174"/>
    </row>
    <row r="67" spans="1:14" ht="29.25" customHeight="1" x14ac:dyDescent="0.3">
      <c r="A67" s="45"/>
      <c r="B67" s="112" t="s">
        <v>21</v>
      </c>
      <c r="C67" s="125"/>
      <c r="D67" s="32"/>
      <c r="E67" s="32"/>
      <c r="F67" s="32"/>
      <c r="G67" s="32"/>
      <c r="H67" s="32"/>
      <c r="I67" s="32"/>
      <c r="J67" s="32"/>
      <c r="K67" s="32"/>
      <c r="L67" s="32"/>
      <c r="M67" s="35"/>
      <c r="N67" s="174"/>
    </row>
    <row r="68" spans="1:14" ht="29.25" customHeight="1" x14ac:dyDescent="0.25">
      <c r="A68" s="45" t="s">
        <v>122</v>
      </c>
      <c r="B68" s="117" t="s">
        <v>133</v>
      </c>
      <c r="C68" s="125">
        <v>36171</v>
      </c>
      <c r="D68" s="32"/>
      <c r="E68" s="32"/>
      <c r="F68" s="32"/>
      <c r="G68" s="32">
        <v>30914</v>
      </c>
      <c r="H68" s="110">
        <v>29483</v>
      </c>
      <c r="I68" s="32"/>
      <c r="J68" s="32">
        <v>33059</v>
      </c>
      <c r="K68" s="32"/>
      <c r="L68" s="32">
        <v>31850</v>
      </c>
      <c r="M68" s="35"/>
      <c r="N68" s="166">
        <f>MIN(D68:M68)</f>
        <v>29483</v>
      </c>
    </row>
    <row r="69" spans="1:14" ht="29.25" customHeight="1" x14ac:dyDescent="0.25">
      <c r="A69" s="45" t="s">
        <v>123</v>
      </c>
      <c r="B69" s="117" t="s">
        <v>128</v>
      </c>
      <c r="C69" s="125">
        <v>26524</v>
      </c>
      <c r="D69" s="32"/>
      <c r="E69" s="32"/>
      <c r="F69" s="32"/>
      <c r="G69" s="110">
        <v>23369</v>
      </c>
      <c r="H69" s="32">
        <v>23875</v>
      </c>
      <c r="I69" s="32"/>
      <c r="J69" s="32"/>
      <c r="K69" s="32"/>
      <c r="L69" s="32"/>
      <c r="M69" s="35"/>
      <c r="N69" s="166">
        <f>MIN(D69:M69)</f>
        <v>23369</v>
      </c>
    </row>
    <row r="70" spans="1:14" ht="29.25" customHeight="1" x14ac:dyDescent="0.25">
      <c r="A70" s="45" t="s">
        <v>125</v>
      </c>
      <c r="B70" s="117" t="s">
        <v>129</v>
      </c>
      <c r="C70" s="125">
        <v>15465</v>
      </c>
      <c r="D70" s="32"/>
      <c r="E70" s="32"/>
      <c r="F70" s="32"/>
      <c r="G70" s="32">
        <v>15004</v>
      </c>
      <c r="H70" s="110">
        <v>12611</v>
      </c>
      <c r="I70" s="32"/>
      <c r="J70" s="32"/>
      <c r="K70" s="32"/>
      <c r="L70" s="4"/>
      <c r="M70" s="35"/>
      <c r="N70" s="166">
        <f>MIN(D70:M70)</f>
        <v>12611</v>
      </c>
    </row>
    <row r="71" spans="1:14" ht="29.25" customHeight="1" x14ac:dyDescent="0.25">
      <c r="A71" s="45" t="s">
        <v>124</v>
      </c>
      <c r="B71" s="117" t="s">
        <v>130</v>
      </c>
      <c r="C71" s="125">
        <v>15396</v>
      </c>
      <c r="D71" s="32"/>
      <c r="E71" s="32"/>
      <c r="F71" s="32"/>
      <c r="G71" s="32">
        <v>17471</v>
      </c>
      <c r="H71" s="32"/>
      <c r="I71" s="32"/>
      <c r="J71" s="32"/>
      <c r="K71" s="32"/>
      <c r="L71" s="110">
        <v>17050</v>
      </c>
      <c r="M71" s="35"/>
      <c r="N71" s="166">
        <f t="shared" ref="N71:N73" si="23">MIN(D71:M71)</f>
        <v>17050</v>
      </c>
    </row>
    <row r="72" spans="1:14" ht="29.25" customHeight="1" x14ac:dyDescent="0.25">
      <c r="A72" s="45" t="s">
        <v>126</v>
      </c>
      <c r="B72" s="117" t="s">
        <v>131</v>
      </c>
      <c r="C72" s="125">
        <v>13931</v>
      </c>
      <c r="D72" s="32"/>
      <c r="E72" s="32"/>
      <c r="F72" s="32"/>
      <c r="G72" s="110">
        <v>13688</v>
      </c>
      <c r="H72" s="32"/>
      <c r="I72" s="32"/>
      <c r="J72" s="32"/>
      <c r="K72" s="32"/>
      <c r="L72" s="32">
        <v>14075</v>
      </c>
      <c r="M72" s="35"/>
      <c r="N72" s="166">
        <f t="shared" si="23"/>
        <v>13688</v>
      </c>
    </row>
    <row r="73" spans="1:14" ht="29.25" customHeight="1" x14ac:dyDescent="0.25">
      <c r="A73" s="45" t="s">
        <v>127</v>
      </c>
      <c r="B73" s="117" t="s">
        <v>132</v>
      </c>
      <c r="C73" s="125">
        <v>13120</v>
      </c>
      <c r="D73" s="32"/>
      <c r="E73" s="32"/>
      <c r="F73" s="32"/>
      <c r="G73" s="110">
        <v>10224</v>
      </c>
      <c r="H73" s="32">
        <v>10624</v>
      </c>
      <c r="I73" s="32"/>
      <c r="J73" s="32">
        <v>11395</v>
      </c>
      <c r="K73" s="32"/>
      <c r="L73" s="32">
        <v>10756</v>
      </c>
      <c r="M73" s="35"/>
      <c r="N73" s="166">
        <f t="shared" si="23"/>
        <v>10224</v>
      </c>
    </row>
    <row r="74" spans="1:14" ht="29.25" customHeight="1" x14ac:dyDescent="0.25">
      <c r="A74" s="45"/>
      <c r="B74" s="117"/>
      <c r="C74" s="125"/>
      <c r="D74" s="32"/>
      <c r="E74" s="32"/>
      <c r="F74" s="32"/>
      <c r="G74" s="32"/>
      <c r="H74" s="32"/>
      <c r="I74" s="32"/>
      <c r="J74" s="32"/>
      <c r="K74" s="32"/>
      <c r="L74" s="32"/>
      <c r="M74" s="35"/>
      <c r="N74" s="174"/>
    </row>
    <row r="75" spans="1:14" ht="29.25" customHeight="1" x14ac:dyDescent="0.3">
      <c r="A75" s="45"/>
      <c r="B75" s="112" t="s">
        <v>22</v>
      </c>
      <c r="C75" s="125"/>
      <c r="D75" s="32"/>
      <c r="E75" s="32"/>
      <c r="F75" s="32"/>
      <c r="G75" s="32"/>
      <c r="H75" s="32"/>
      <c r="I75" s="32"/>
      <c r="J75" s="32"/>
      <c r="K75" s="32"/>
      <c r="L75" s="32"/>
      <c r="M75" s="35"/>
      <c r="N75" s="174"/>
    </row>
    <row r="76" spans="1:14" ht="29.25" customHeight="1" x14ac:dyDescent="0.25">
      <c r="A76" s="45" t="s">
        <v>134</v>
      </c>
      <c r="B76" s="66" t="s">
        <v>138</v>
      </c>
      <c r="C76" s="125">
        <v>52003</v>
      </c>
      <c r="D76" s="32"/>
      <c r="E76" s="32"/>
      <c r="F76" s="32"/>
      <c r="G76" s="32">
        <v>47328</v>
      </c>
      <c r="H76" s="110">
        <v>44107</v>
      </c>
      <c r="I76" s="32"/>
      <c r="J76" s="32">
        <v>48571</v>
      </c>
      <c r="K76" s="32"/>
      <c r="L76" s="32"/>
      <c r="M76" s="35"/>
      <c r="N76" s="166">
        <f t="shared" ref="N76:N77" si="24">MIN(D76:M76)</f>
        <v>44107</v>
      </c>
    </row>
    <row r="77" spans="1:14" ht="29.25" customHeight="1" x14ac:dyDescent="0.25">
      <c r="A77" s="45" t="s">
        <v>135</v>
      </c>
      <c r="B77" s="66" t="s">
        <v>139</v>
      </c>
      <c r="C77" s="125">
        <v>14078</v>
      </c>
      <c r="D77" s="32"/>
      <c r="E77" s="32"/>
      <c r="F77" s="32"/>
      <c r="G77" s="110">
        <v>14646</v>
      </c>
      <c r="H77" s="32">
        <v>15301</v>
      </c>
      <c r="I77" s="32"/>
      <c r="J77" s="32"/>
      <c r="K77" s="32"/>
      <c r="L77" s="32"/>
      <c r="M77" s="35"/>
      <c r="N77" s="166">
        <f t="shared" si="24"/>
        <v>14646</v>
      </c>
    </row>
    <row r="78" spans="1:14" ht="30" customHeight="1" x14ac:dyDescent="0.25">
      <c r="A78" s="45" t="s">
        <v>136</v>
      </c>
      <c r="B78" s="118" t="s">
        <v>140</v>
      </c>
      <c r="C78" s="125">
        <v>14671</v>
      </c>
      <c r="D78" s="32"/>
      <c r="E78" s="32"/>
      <c r="F78" s="32"/>
      <c r="G78" s="32">
        <v>14909</v>
      </c>
      <c r="H78" s="110">
        <v>13774</v>
      </c>
      <c r="I78" s="32"/>
      <c r="J78" s="32"/>
      <c r="K78" s="32"/>
      <c r="L78" s="32"/>
      <c r="M78" s="35"/>
      <c r="N78" s="166">
        <f>MIN(D78:M78)</f>
        <v>13774</v>
      </c>
    </row>
    <row r="79" spans="1:14" ht="29.25" customHeight="1" x14ac:dyDescent="0.25">
      <c r="A79" s="45" t="s">
        <v>137</v>
      </c>
      <c r="B79" s="117" t="s">
        <v>141</v>
      </c>
      <c r="C79" s="125">
        <v>24674</v>
      </c>
      <c r="D79" s="32"/>
      <c r="E79" s="32"/>
      <c r="F79" s="32"/>
      <c r="G79" s="110">
        <v>19779</v>
      </c>
      <c r="H79" s="32">
        <v>21458</v>
      </c>
      <c r="I79" s="32"/>
      <c r="J79" s="32"/>
      <c r="K79" s="32"/>
      <c r="L79" s="32"/>
      <c r="M79" s="35"/>
      <c r="N79" s="166">
        <f>MIN(D79:M79)</f>
        <v>19779</v>
      </c>
    </row>
    <row r="80" spans="1:14" ht="29.25" customHeight="1" x14ac:dyDescent="0.25">
      <c r="A80" s="45"/>
      <c r="B80" s="117"/>
      <c r="C80" s="125"/>
      <c r="D80" s="32"/>
      <c r="E80" s="32"/>
      <c r="F80" s="32"/>
      <c r="G80" s="32"/>
      <c r="H80" s="32"/>
      <c r="I80" s="32"/>
      <c r="J80" s="32"/>
      <c r="K80" s="32"/>
      <c r="L80" s="32"/>
      <c r="M80" s="35"/>
      <c r="N80" s="174"/>
    </row>
    <row r="81" spans="1:14" ht="29.25" customHeight="1" x14ac:dyDescent="0.3">
      <c r="A81" s="45"/>
      <c r="B81" s="112" t="s">
        <v>24</v>
      </c>
      <c r="C81" s="125"/>
      <c r="D81" s="32"/>
      <c r="E81" s="32"/>
      <c r="F81" s="32"/>
      <c r="G81" s="32"/>
      <c r="H81" s="32"/>
      <c r="I81" s="32"/>
      <c r="J81" s="32"/>
      <c r="K81" s="32"/>
      <c r="L81" s="32"/>
      <c r="M81" s="35"/>
      <c r="N81" s="174"/>
    </row>
    <row r="82" spans="1:14" ht="29.25" customHeight="1" x14ac:dyDescent="0.25">
      <c r="A82" s="45" t="s">
        <v>52</v>
      </c>
      <c r="B82" s="66" t="s">
        <v>142</v>
      </c>
      <c r="C82" s="125">
        <v>27863</v>
      </c>
      <c r="D82" s="32"/>
      <c r="E82" s="32"/>
      <c r="F82" s="32"/>
      <c r="G82" s="32"/>
      <c r="H82" s="32">
        <v>24622</v>
      </c>
      <c r="I82" s="32"/>
      <c r="J82" s="110">
        <v>22600</v>
      </c>
      <c r="K82" s="32"/>
      <c r="L82" s="32"/>
      <c r="M82" s="35"/>
      <c r="N82" s="166">
        <f>MIN(D82:M82)</f>
        <v>22600</v>
      </c>
    </row>
    <row r="83" spans="1:14" ht="29.25" customHeight="1" x14ac:dyDescent="0.25">
      <c r="A83" s="45" t="s">
        <v>53</v>
      </c>
      <c r="B83" s="66" t="s">
        <v>143</v>
      </c>
      <c r="C83" s="125">
        <v>9538</v>
      </c>
      <c r="D83" s="32"/>
      <c r="E83" s="32"/>
      <c r="F83" s="32"/>
      <c r="G83" s="32">
        <v>8523</v>
      </c>
      <c r="H83" s="110">
        <v>7903</v>
      </c>
      <c r="I83" s="32"/>
      <c r="J83" s="32">
        <v>8850</v>
      </c>
      <c r="K83" s="32"/>
      <c r="L83" s="32"/>
      <c r="M83" s="35"/>
      <c r="N83" s="166">
        <f>MIN(D83:M83)</f>
        <v>7903</v>
      </c>
    </row>
    <row r="84" spans="1:14" ht="30.75" customHeight="1" x14ac:dyDescent="0.25">
      <c r="A84" s="45" t="s">
        <v>54</v>
      </c>
      <c r="B84" s="118" t="s">
        <v>144</v>
      </c>
      <c r="C84" s="125">
        <v>8874</v>
      </c>
      <c r="D84" s="32">
        <v>9141</v>
      </c>
      <c r="E84" s="32"/>
      <c r="F84" s="32"/>
      <c r="G84" s="110">
        <v>7729</v>
      </c>
      <c r="H84" s="32">
        <v>7845</v>
      </c>
      <c r="I84" s="32"/>
      <c r="J84" s="32">
        <v>7901</v>
      </c>
      <c r="K84" s="32"/>
      <c r="L84" s="32"/>
      <c r="M84" s="35"/>
      <c r="N84" s="166">
        <f>MIN(D84:M84)</f>
        <v>7729</v>
      </c>
    </row>
    <row r="85" spans="1:14" ht="29.25" customHeight="1" thickBot="1" x14ac:dyDescent="0.3">
      <c r="A85" s="43"/>
      <c r="B85" s="84"/>
      <c r="C85" s="127"/>
      <c r="D85" s="19"/>
      <c r="E85" s="19"/>
      <c r="F85" s="19"/>
      <c r="G85" s="19"/>
      <c r="H85" s="19"/>
      <c r="I85" s="19"/>
      <c r="J85" s="19"/>
      <c r="K85" s="19"/>
      <c r="L85" s="19"/>
      <c r="M85" s="26"/>
      <c r="N85" s="175"/>
    </row>
    <row r="86" spans="1:14" ht="29.25" customHeight="1" thickBot="1" x14ac:dyDescent="0.3">
      <c r="A86" s="67"/>
      <c r="B86" s="68" t="s">
        <v>25</v>
      </c>
      <c r="C86" s="128">
        <f>SUM(C52:C84)</f>
        <v>525179</v>
      </c>
      <c r="D86" s="50">
        <v>0</v>
      </c>
      <c r="E86" s="50"/>
      <c r="F86" s="50">
        <f>SUM(F57)</f>
        <v>10115</v>
      </c>
      <c r="G86" s="50">
        <f>SUM(G84,G79,G77,G73,G72,G69,G65,G64,G60,G54:G55)</f>
        <v>198301</v>
      </c>
      <c r="H86" s="50">
        <f>SUM(H83,H78,H76,H70,H68,H56,H52)</f>
        <v>141664</v>
      </c>
      <c r="I86" s="50"/>
      <c r="J86" s="50">
        <f>SUM(J82)</f>
        <v>22600</v>
      </c>
      <c r="K86" s="50"/>
      <c r="L86" s="50">
        <f>SUM(L71,L61:L63,L53)</f>
        <v>90545</v>
      </c>
      <c r="M86" s="51"/>
      <c r="N86" s="176">
        <f>SUM(N52:N84)</f>
        <v>463225</v>
      </c>
    </row>
    <row r="87" spans="1:14" ht="29.25" customHeight="1" x14ac:dyDescent="0.25">
      <c r="A87" s="45"/>
      <c r="B87" s="117"/>
      <c r="C87" s="125"/>
      <c r="D87" s="32"/>
      <c r="E87" s="32"/>
      <c r="F87" s="85">
        <f>F86/$N86</f>
        <v>2.1836040800906686E-2</v>
      </c>
      <c r="G87" s="85">
        <f>G86/$N86</f>
        <v>0.42808786226995521</v>
      </c>
      <c r="H87" s="85">
        <f>H86/$N86</f>
        <v>0.30582114523179882</v>
      </c>
      <c r="I87" s="32"/>
      <c r="J87" s="85">
        <f>J86/$N86</f>
        <v>4.8788385773652111E-2</v>
      </c>
      <c r="K87" s="32"/>
      <c r="L87" s="85">
        <f>L86/$N86</f>
        <v>0.19546656592368719</v>
      </c>
      <c r="M87" s="35"/>
      <c r="N87" s="177">
        <f>SUM(D87:M87)</f>
        <v>0.99999999999999989</v>
      </c>
    </row>
    <row r="88" spans="1:14" ht="29.25" customHeight="1" x14ac:dyDescent="0.35">
      <c r="A88" s="45"/>
      <c r="B88" s="115" t="s">
        <v>26</v>
      </c>
      <c r="C88" s="125"/>
      <c r="D88" s="32"/>
      <c r="E88" s="32"/>
      <c r="F88" s="32"/>
      <c r="G88" s="32"/>
      <c r="H88" s="32"/>
      <c r="I88" s="32"/>
      <c r="J88" s="32"/>
      <c r="K88" s="32"/>
      <c r="L88" s="32"/>
      <c r="M88" s="35"/>
      <c r="N88" s="174"/>
    </row>
    <row r="89" spans="1:14" ht="29.25" customHeight="1" x14ac:dyDescent="0.3">
      <c r="A89" s="45"/>
      <c r="B89" s="116" t="s">
        <v>27</v>
      </c>
      <c r="C89" s="125"/>
      <c r="D89" s="32"/>
      <c r="E89" s="32"/>
      <c r="F89" s="32"/>
      <c r="G89" s="32"/>
      <c r="H89" s="32"/>
      <c r="I89" s="32"/>
      <c r="J89" s="32"/>
      <c r="K89" s="32"/>
      <c r="L89" s="32"/>
      <c r="M89" s="35"/>
      <c r="N89" s="174"/>
    </row>
    <row r="90" spans="1:14" ht="29.25" customHeight="1" x14ac:dyDescent="0.25">
      <c r="A90" s="45" t="s">
        <v>146</v>
      </c>
      <c r="B90" s="140" t="s">
        <v>153</v>
      </c>
      <c r="C90" s="125">
        <v>14355</v>
      </c>
      <c r="D90" s="32"/>
      <c r="E90" s="32"/>
      <c r="F90" s="32"/>
      <c r="G90" s="32">
        <v>18360</v>
      </c>
      <c r="H90" s="32">
        <v>19228</v>
      </c>
      <c r="I90" s="32"/>
      <c r="J90" s="32"/>
      <c r="K90" s="32"/>
      <c r="L90" s="32">
        <v>20945</v>
      </c>
      <c r="M90" s="154">
        <v>18345</v>
      </c>
      <c r="N90" s="166">
        <f t="shared" ref="N90:N96" si="25">MIN(D90:M90)</f>
        <v>18345</v>
      </c>
    </row>
    <row r="91" spans="1:14" ht="29.25" customHeight="1" x14ac:dyDescent="0.25">
      <c r="A91" s="45" t="s">
        <v>147</v>
      </c>
      <c r="B91" s="140" t="s">
        <v>154</v>
      </c>
      <c r="C91" s="125">
        <v>13811</v>
      </c>
      <c r="D91" s="32"/>
      <c r="E91" s="32"/>
      <c r="F91" s="32"/>
      <c r="G91" s="32">
        <v>17714</v>
      </c>
      <c r="H91" s="32">
        <v>20184</v>
      </c>
      <c r="I91" s="32"/>
      <c r="J91" s="32"/>
      <c r="K91" s="32"/>
      <c r="L91" s="32">
        <v>16516</v>
      </c>
      <c r="M91" s="154">
        <v>14981</v>
      </c>
      <c r="N91" s="166">
        <f t="shared" si="25"/>
        <v>14981</v>
      </c>
    </row>
    <row r="92" spans="1:14" ht="29.25" customHeight="1" x14ac:dyDescent="0.25">
      <c r="A92" s="45" t="s">
        <v>148</v>
      </c>
      <c r="B92" s="140" t="s">
        <v>155</v>
      </c>
      <c r="C92" s="125">
        <v>20075</v>
      </c>
      <c r="D92" s="32"/>
      <c r="E92" s="32"/>
      <c r="F92" s="32"/>
      <c r="G92" s="32">
        <v>21629</v>
      </c>
      <c r="H92" s="32">
        <v>26116</v>
      </c>
      <c r="I92" s="32"/>
      <c r="J92" s="32"/>
      <c r="K92" s="32"/>
      <c r="L92" s="32">
        <v>23584</v>
      </c>
      <c r="M92" s="154">
        <v>21421</v>
      </c>
      <c r="N92" s="166">
        <f t="shared" si="25"/>
        <v>21421</v>
      </c>
    </row>
    <row r="93" spans="1:14" ht="29.25" customHeight="1" x14ac:dyDescent="0.25">
      <c r="A93" s="45" t="s">
        <v>149</v>
      </c>
      <c r="B93" s="140" t="s">
        <v>156</v>
      </c>
      <c r="C93" s="125">
        <v>23861</v>
      </c>
      <c r="D93" s="32"/>
      <c r="E93" s="32"/>
      <c r="F93" s="32"/>
      <c r="G93" s="32">
        <v>20833</v>
      </c>
      <c r="H93" s="32">
        <v>21908</v>
      </c>
      <c r="I93" s="32"/>
      <c r="J93" s="32"/>
      <c r="K93" s="32"/>
      <c r="L93" s="32">
        <v>19990</v>
      </c>
      <c r="M93" s="154">
        <v>19777</v>
      </c>
      <c r="N93" s="166">
        <f t="shared" si="25"/>
        <v>19777</v>
      </c>
    </row>
    <row r="94" spans="1:14" ht="29.25" customHeight="1" x14ac:dyDescent="0.25">
      <c r="A94" s="45" t="s">
        <v>150</v>
      </c>
      <c r="B94" s="140" t="s">
        <v>157</v>
      </c>
      <c r="C94" s="125">
        <v>18120</v>
      </c>
      <c r="D94" s="32"/>
      <c r="E94" s="32"/>
      <c r="F94" s="32"/>
      <c r="G94" s="110">
        <v>13953</v>
      </c>
      <c r="H94" s="32">
        <v>14064</v>
      </c>
      <c r="I94" s="32"/>
      <c r="J94" s="32"/>
      <c r="K94" s="32"/>
      <c r="L94" s="32">
        <v>14882</v>
      </c>
      <c r="M94" s="35">
        <v>16540</v>
      </c>
      <c r="N94" s="166">
        <f t="shared" si="25"/>
        <v>13953</v>
      </c>
    </row>
    <row r="95" spans="1:14" ht="29.25" customHeight="1" x14ac:dyDescent="0.25">
      <c r="A95" s="45" t="s">
        <v>151</v>
      </c>
      <c r="B95" s="117" t="s">
        <v>158</v>
      </c>
      <c r="C95" s="125">
        <v>20921</v>
      </c>
      <c r="D95" s="32"/>
      <c r="E95" s="32"/>
      <c r="F95" s="32"/>
      <c r="G95" s="32">
        <v>22435</v>
      </c>
      <c r="H95" s="110">
        <v>21969</v>
      </c>
      <c r="I95" s="32"/>
      <c r="J95" s="32"/>
      <c r="K95" s="32"/>
      <c r="L95" s="149"/>
      <c r="M95" s="5"/>
      <c r="N95" s="166">
        <f t="shared" si="25"/>
        <v>21969</v>
      </c>
    </row>
    <row r="96" spans="1:14" ht="29.25" customHeight="1" x14ac:dyDescent="0.25">
      <c r="A96" s="45" t="s">
        <v>152</v>
      </c>
      <c r="B96" s="117" t="s">
        <v>159</v>
      </c>
      <c r="C96" s="125">
        <v>24935</v>
      </c>
      <c r="D96" s="32"/>
      <c r="E96" s="32"/>
      <c r="F96" s="32"/>
      <c r="G96" s="32">
        <v>22215</v>
      </c>
      <c r="H96" s="110">
        <v>22053</v>
      </c>
      <c r="I96" s="32"/>
      <c r="J96" s="32"/>
      <c r="K96" s="32"/>
      <c r="L96" s="32"/>
      <c r="M96" s="35"/>
      <c r="N96" s="166">
        <f t="shared" si="25"/>
        <v>22053</v>
      </c>
    </row>
    <row r="97" spans="1:14" ht="29.25" customHeight="1" x14ac:dyDescent="0.25">
      <c r="A97" s="45"/>
      <c r="B97" s="117"/>
      <c r="C97" s="125"/>
      <c r="D97" s="32"/>
      <c r="E97" s="32"/>
      <c r="F97" s="32"/>
      <c r="G97" s="32"/>
      <c r="H97" s="32"/>
      <c r="I97" s="32"/>
      <c r="J97" s="32"/>
      <c r="K97" s="32"/>
      <c r="L97" s="32"/>
      <c r="M97" s="35"/>
      <c r="N97" s="174"/>
    </row>
    <row r="98" spans="1:14" ht="29.25" customHeight="1" x14ac:dyDescent="0.3">
      <c r="A98" s="45"/>
      <c r="B98" s="116" t="s">
        <v>28</v>
      </c>
      <c r="C98" s="125"/>
      <c r="D98" s="32"/>
      <c r="E98" s="32"/>
      <c r="F98" s="32"/>
      <c r="G98" s="32"/>
      <c r="H98" s="32"/>
      <c r="I98" s="32"/>
      <c r="J98" s="32"/>
      <c r="K98" s="32"/>
      <c r="L98" s="32"/>
      <c r="M98" s="35"/>
      <c r="N98" s="174"/>
    </row>
    <row r="99" spans="1:14" ht="29.25" customHeight="1" x14ac:dyDescent="0.25">
      <c r="A99" s="45" t="s">
        <v>160</v>
      </c>
      <c r="B99" s="117" t="s">
        <v>165</v>
      </c>
      <c r="C99" s="132">
        <v>18549</v>
      </c>
      <c r="D99" s="32"/>
      <c r="E99" s="32"/>
      <c r="F99" s="32"/>
      <c r="G99" s="32">
        <v>25030</v>
      </c>
      <c r="H99" s="110">
        <v>23922</v>
      </c>
      <c r="I99" s="32"/>
      <c r="J99" s="32"/>
      <c r="K99" s="32"/>
      <c r="L99" s="32"/>
      <c r="M99" s="35"/>
      <c r="N99" s="166">
        <f>MIN(D99:M99)</f>
        <v>23922</v>
      </c>
    </row>
    <row r="100" spans="1:14" ht="29.25" customHeight="1" x14ac:dyDescent="0.25">
      <c r="A100" s="45" t="s">
        <v>161</v>
      </c>
      <c r="B100" s="117" t="s">
        <v>166</v>
      </c>
      <c r="C100" s="125">
        <v>38902</v>
      </c>
      <c r="D100" s="32"/>
      <c r="E100" s="32"/>
      <c r="F100" s="32"/>
      <c r="G100" s="32">
        <v>39357</v>
      </c>
      <c r="H100" s="110">
        <v>37733</v>
      </c>
      <c r="I100" s="32"/>
      <c r="J100" s="32"/>
      <c r="K100" s="32"/>
      <c r="L100" s="32"/>
      <c r="M100" s="35"/>
      <c r="N100" s="166">
        <f>MIN(D100:M100)</f>
        <v>37733</v>
      </c>
    </row>
    <row r="101" spans="1:14" ht="29.25" customHeight="1" x14ac:dyDescent="0.25">
      <c r="A101" s="45" t="s">
        <v>162</v>
      </c>
      <c r="B101" s="117" t="s">
        <v>55</v>
      </c>
      <c r="C101" s="125">
        <v>9854</v>
      </c>
      <c r="D101" s="32"/>
      <c r="E101" s="32">
        <v>11234</v>
      </c>
      <c r="F101" s="32"/>
      <c r="G101" s="110">
        <v>10599</v>
      </c>
      <c r="H101" s="32">
        <v>11620</v>
      </c>
      <c r="I101" s="32"/>
      <c r="J101" s="32"/>
      <c r="K101" s="32"/>
      <c r="L101" s="32"/>
      <c r="M101" s="35"/>
      <c r="N101" s="166">
        <f>MIN(D101:M101)</f>
        <v>10599</v>
      </c>
    </row>
    <row r="102" spans="1:14" ht="29.25" customHeight="1" x14ac:dyDescent="0.25">
      <c r="A102" s="45" t="s">
        <v>163</v>
      </c>
      <c r="B102" s="117" t="s">
        <v>167</v>
      </c>
      <c r="C102" s="125">
        <v>27602</v>
      </c>
      <c r="D102" s="32"/>
      <c r="E102" s="32">
        <v>27319</v>
      </c>
      <c r="F102" s="32"/>
      <c r="G102" s="32">
        <v>23630</v>
      </c>
      <c r="H102" s="110">
        <v>23557</v>
      </c>
      <c r="I102" s="32"/>
      <c r="J102" s="32"/>
      <c r="K102" s="32"/>
      <c r="L102" s="32"/>
      <c r="M102" s="35"/>
      <c r="N102" s="166">
        <f>MIN(D102:M102)</f>
        <v>23557</v>
      </c>
    </row>
    <row r="103" spans="1:14" ht="29.25" customHeight="1" x14ac:dyDescent="0.25">
      <c r="A103" s="45" t="s">
        <v>164</v>
      </c>
      <c r="B103" s="117" t="s">
        <v>168</v>
      </c>
      <c r="C103" s="125">
        <v>8834</v>
      </c>
      <c r="D103" s="32"/>
      <c r="E103" s="32">
        <v>7507</v>
      </c>
      <c r="F103" s="32"/>
      <c r="G103" s="110">
        <v>7326</v>
      </c>
      <c r="H103" s="32">
        <v>8666</v>
      </c>
      <c r="I103" s="32"/>
      <c r="J103" s="32"/>
      <c r="K103" s="32"/>
      <c r="L103" s="32">
        <v>8617</v>
      </c>
      <c r="M103" s="35"/>
      <c r="N103" s="166">
        <f>MIN(D103:M103)</f>
        <v>7326</v>
      </c>
    </row>
    <row r="104" spans="1:14" ht="29.25" customHeight="1" x14ac:dyDescent="0.25">
      <c r="A104" s="45"/>
      <c r="B104" s="117"/>
      <c r="C104" s="125"/>
      <c r="D104" s="32"/>
      <c r="E104" s="32"/>
      <c r="F104" s="32"/>
      <c r="G104" s="32"/>
      <c r="H104" s="32"/>
      <c r="I104" s="32"/>
      <c r="J104" s="32"/>
      <c r="K104" s="32"/>
      <c r="L104" s="32"/>
      <c r="M104" s="35"/>
      <c r="N104" s="174"/>
    </row>
    <row r="105" spans="1:14" ht="29.25" customHeight="1" x14ac:dyDescent="0.3">
      <c r="A105" s="5"/>
      <c r="B105" s="116" t="s">
        <v>29</v>
      </c>
      <c r="C105" s="125"/>
      <c r="D105" s="32"/>
      <c r="E105" s="32"/>
      <c r="F105" s="32"/>
      <c r="H105" s="5"/>
      <c r="I105" s="32"/>
      <c r="J105" s="32"/>
      <c r="K105" s="32"/>
      <c r="M105" s="35"/>
      <c r="N105" s="174"/>
    </row>
    <row r="106" spans="1:14" ht="29.25" customHeight="1" x14ac:dyDescent="0.25">
      <c r="A106" s="45" t="s">
        <v>169</v>
      </c>
      <c r="B106" s="117" t="s">
        <v>56</v>
      </c>
      <c r="C106" s="132">
        <v>22422</v>
      </c>
      <c r="D106" s="32"/>
      <c r="E106" s="32"/>
      <c r="F106" s="32"/>
      <c r="G106" s="108"/>
      <c r="H106" s="4">
        <v>21532</v>
      </c>
      <c r="I106" s="32"/>
      <c r="J106" s="32"/>
      <c r="K106" s="32"/>
      <c r="L106" s="108">
        <v>19532</v>
      </c>
      <c r="M106" s="35"/>
      <c r="N106" s="166">
        <f>MIN(D106:M106)</f>
        <v>19532</v>
      </c>
    </row>
    <row r="107" spans="1:14" ht="29.25" customHeight="1" x14ac:dyDescent="0.25">
      <c r="A107" s="45" t="s">
        <v>170</v>
      </c>
      <c r="B107" s="117" t="s">
        <v>57</v>
      </c>
      <c r="C107" s="125">
        <v>33601</v>
      </c>
      <c r="D107" s="32"/>
      <c r="E107" s="32"/>
      <c r="F107" s="32"/>
      <c r="G107" s="32">
        <v>31108</v>
      </c>
      <c r="H107" s="32">
        <v>31388</v>
      </c>
      <c r="I107" s="32"/>
      <c r="J107" s="32"/>
      <c r="K107" s="32"/>
      <c r="L107" s="110">
        <v>27173</v>
      </c>
      <c r="M107" s="35"/>
      <c r="N107" s="166">
        <f>MIN(D107:M107)</f>
        <v>27173</v>
      </c>
    </row>
    <row r="108" spans="1:14" ht="29.25" customHeight="1" thickBot="1" x14ac:dyDescent="0.3">
      <c r="A108" s="45" t="s">
        <v>220</v>
      </c>
      <c r="B108" s="117" t="s">
        <v>171</v>
      </c>
      <c r="C108" s="144">
        <v>29911</v>
      </c>
      <c r="D108" s="32"/>
      <c r="E108" s="32"/>
      <c r="F108" s="32"/>
      <c r="G108" s="110">
        <v>27471</v>
      </c>
      <c r="H108" s="32">
        <v>27739</v>
      </c>
      <c r="I108" s="32"/>
      <c r="J108" s="32"/>
      <c r="K108" s="32"/>
      <c r="L108" s="32">
        <v>27779</v>
      </c>
      <c r="M108" s="35"/>
      <c r="N108" s="166">
        <f>MIN(D108:M108)</f>
        <v>27471</v>
      </c>
    </row>
    <row r="109" spans="1:14" ht="29.25" customHeight="1" thickBot="1" x14ac:dyDescent="0.3">
      <c r="A109" s="67"/>
      <c r="B109" s="68" t="s">
        <v>30</v>
      </c>
      <c r="C109" s="143">
        <f>SUM(C90:C108)</f>
        <v>325753</v>
      </c>
      <c r="D109" s="50"/>
      <c r="E109" s="50">
        <v>0</v>
      </c>
      <c r="F109" s="50"/>
      <c r="G109" s="50">
        <f>SUM(G108,G103,G101,G94)</f>
        <v>59349</v>
      </c>
      <c r="H109" s="50">
        <f>SUM(H102,H100,H99,H96,H95)</f>
        <v>129234</v>
      </c>
      <c r="I109" s="50"/>
      <c r="J109" s="50"/>
      <c r="K109" s="50"/>
      <c r="L109" s="50">
        <f>SUM(L107,L106)</f>
        <v>46705</v>
      </c>
      <c r="M109" s="51">
        <f>SUM(M90:M93)</f>
        <v>74524</v>
      </c>
      <c r="N109" s="176">
        <f>SUM(N90:N108)</f>
        <v>309812</v>
      </c>
    </row>
    <row r="110" spans="1:14" ht="29.25" customHeight="1" x14ac:dyDescent="0.25">
      <c r="A110" s="45"/>
      <c r="B110" s="117"/>
      <c r="C110" s="125"/>
      <c r="D110" s="32"/>
      <c r="E110" s="82">
        <f>E109/$N109</f>
        <v>0</v>
      </c>
      <c r="F110" s="82"/>
      <c r="G110" s="82">
        <f>G109/$N109</f>
        <v>0.19156456173421302</v>
      </c>
      <c r="H110" s="82">
        <f>H109/$N109</f>
        <v>0.41713684427975678</v>
      </c>
      <c r="I110" s="32"/>
      <c r="J110" s="32"/>
      <c r="K110" s="32"/>
      <c r="L110" s="82">
        <f>L109/$N109</f>
        <v>0.1507527145494687</v>
      </c>
      <c r="M110" s="82">
        <f>M109/$N109</f>
        <v>0.24054587943656153</v>
      </c>
      <c r="N110" s="177">
        <f>SUM(D110:M110)</f>
        <v>1</v>
      </c>
    </row>
    <row r="111" spans="1:14" ht="29.25" customHeight="1" x14ac:dyDescent="0.35">
      <c r="A111" s="42"/>
      <c r="B111" s="115" t="s">
        <v>6</v>
      </c>
      <c r="C111" s="130"/>
      <c r="D111" s="4"/>
      <c r="E111" s="4"/>
      <c r="F111" s="4"/>
      <c r="G111" s="4"/>
      <c r="H111" s="4"/>
      <c r="I111" s="4"/>
      <c r="J111" s="4"/>
      <c r="K111" s="4"/>
      <c r="L111" s="4"/>
      <c r="M111" s="25"/>
      <c r="N111" s="40"/>
    </row>
    <row r="112" spans="1:14" ht="29.25" customHeight="1" x14ac:dyDescent="0.35">
      <c r="A112" s="42"/>
      <c r="B112" s="116" t="s">
        <v>31</v>
      </c>
      <c r="C112" s="130"/>
      <c r="D112" s="4"/>
      <c r="E112" s="4"/>
      <c r="F112" s="4"/>
      <c r="G112" s="4"/>
      <c r="H112" s="4"/>
      <c r="I112" s="4"/>
      <c r="J112" s="4"/>
      <c r="K112" s="4"/>
      <c r="L112" s="4"/>
      <c r="M112" s="25"/>
      <c r="N112" s="40"/>
    </row>
    <row r="113" spans="1:14" ht="29.25" customHeight="1" x14ac:dyDescent="0.25">
      <c r="A113" s="42" t="s">
        <v>172</v>
      </c>
      <c r="B113" s="121" t="s">
        <v>175</v>
      </c>
      <c r="C113" s="131">
        <v>21691</v>
      </c>
      <c r="D113" s="4"/>
      <c r="E113" s="4"/>
      <c r="F113" s="4"/>
      <c r="G113" s="4">
        <v>26593</v>
      </c>
      <c r="H113" s="4">
        <v>23447</v>
      </c>
      <c r="I113" s="4"/>
      <c r="J113" s="4"/>
      <c r="K113" s="4"/>
      <c r="L113" s="108">
        <v>19912</v>
      </c>
      <c r="M113" s="25"/>
      <c r="N113" s="166">
        <f>MIN(D113:M113)</f>
        <v>19912</v>
      </c>
    </row>
    <row r="114" spans="1:14" ht="29.25" customHeight="1" x14ac:dyDescent="0.25">
      <c r="A114" s="42" t="s">
        <v>173</v>
      </c>
      <c r="B114" s="122" t="s">
        <v>176</v>
      </c>
      <c r="C114" s="132">
        <v>38903</v>
      </c>
      <c r="D114" s="4"/>
      <c r="E114" s="4"/>
      <c r="F114" s="4"/>
      <c r="G114" s="108"/>
      <c r="H114" s="4">
        <v>42831</v>
      </c>
      <c r="I114" s="4"/>
      <c r="J114" s="4"/>
      <c r="K114" s="4"/>
      <c r="L114" s="108">
        <v>40476</v>
      </c>
      <c r="M114" s="80"/>
      <c r="N114" s="166">
        <f>MIN(D114:M114)</f>
        <v>40476</v>
      </c>
    </row>
    <row r="115" spans="1:14" ht="29.25" customHeight="1" x14ac:dyDescent="0.25">
      <c r="A115" s="42" t="s">
        <v>174</v>
      </c>
      <c r="B115" s="122" t="s">
        <v>59</v>
      </c>
      <c r="C115" s="132">
        <v>34635</v>
      </c>
      <c r="D115" s="4"/>
      <c r="E115" s="4"/>
      <c r="F115" s="4"/>
      <c r="G115" s="108"/>
      <c r="H115" s="4">
        <v>34936</v>
      </c>
      <c r="I115" s="4"/>
      <c r="J115" s="4"/>
      <c r="K115" s="4"/>
      <c r="L115" s="108">
        <v>31593</v>
      </c>
      <c r="M115" s="80"/>
      <c r="N115" s="166">
        <f>MIN(D115:M115)</f>
        <v>31593</v>
      </c>
    </row>
    <row r="116" spans="1:14" ht="29.25" customHeight="1" x14ac:dyDescent="0.25">
      <c r="A116" s="42"/>
      <c r="B116" s="122"/>
      <c r="C116" s="132"/>
      <c r="D116" s="4"/>
      <c r="E116" s="4"/>
      <c r="F116" s="4"/>
      <c r="G116" s="4"/>
      <c r="H116" s="4"/>
      <c r="I116" s="4"/>
      <c r="J116" s="4"/>
      <c r="K116" s="4"/>
      <c r="L116" s="4"/>
      <c r="M116" s="25"/>
      <c r="N116" s="40"/>
    </row>
    <row r="117" spans="1:14" ht="29.25" customHeight="1" x14ac:dyDescent="0.3">
      <c r="A117" s="42"/>
      <c r="B117" s="116" t="s">
        <v>32</v>
      </c>
      <c r="C117" s="132"/>
      <c r="D117" s="4"/>
      <c r="E117" s="4"/>
      <c r="F117" s="4"/>
      <c r="G117" s="4"/>
      <c r="H117" s="4"/>
      <c r="I117" s="4"/>
      <c r="J117" s="4"/>
      <c r="K117" s="4"/>
      <c r="L117" s="4"/>
      <c r="M117" s="25"/>
      <c r="N117" s="40"/>
    </row>
    <row r="118" spans="1:14" ht="29.25" customHeight="1" x14ac:dyDescent="0.25">
      <c r="A118" s="42" t="s">
        <v>177</v>
      </c>
      <c r="B118" s="122" t="s">
        <v>182</v>
      </c>
      <c r="C118" s="132">
        <v>25247</v>
      </c>
      <c r="D118" s="4"/>
      <c r="E118" s="4"/>
      <c r="F118" s="4"/>
      <c r="G118" s="4"/>
      <c r="H118" s="6">
        <v>32427</v>
      </c>
      <c r="I118" s="4"/>
      <c r="J118" s="4"/>
      <c r="K118" s="108">
        <v>27236</v>
      </c>
      <c r="L118" s="6">
        <v>27696</v>
      </c>
      <c r="M118" s="25"/>
      <c r="N118" s="166">
        <f>MIN(D118:M118)</f>
        <v>27236</v>
      </c>
    </row>
    <row r="119" spans="1:14" ht="29.25" customHeight="1" x14ac:dyDescent="0.25">
      <c r="A119" s="42" t="s">
        <v>178</v>
      </c>
      <c r="B119" s="122" t="s">
        <v>183</v>
      </c>
      <c r="C119" s="132">
        <v>35237</v>
      </c>
      <c r="D119" s="4"/>
      <c r="E119" s="4"/>
      <c r="F119" s="4"/>
      <c r="G119" s="108">
        <v>32669</v>
      </c>
      <c r="H119" s="6">
        <v>37043</v>
      </c>
      <c r="I119" s="4"/>
      <c r="J119" s="4"/>
      <c r="K119" s="4">
        <v>33837</v>
      </c>
      <c r="L119" s="6">
        <v>33164</v>
      </c>
      <c r="M119" s="25"/>
      <c r="N119" s="166">
        <f t="shared" ref="N119:N120" si="26">MIN(D119:M119)</f>
        <v>32669</v>
      </c>
    </row>
    <row r="120" spans="1:14" ht="29.25" customHeight="1" x14ac:dyDescent="0.25">
      <c r="A120" s="42" t="s">
        <v>179</v>
      </c>
      <c r="B120" s="122" t="s">
        <v>184</v>
      </c>
      <c r="C120" s="132">
        <v>20656</v>
      </c>
      <c r="D120" s="4"/>
      <c r="E120" s="4"/>
      <c r="F120" s="4"/>
      <c r="G120" s="4"/>
      <c r="H120" s="6">
        <v>18210</v>
      </c>
      <c r="I120" s="4"/>
      <c r="J120" s="4"/>
      <c r="K120" s="4">
        <v>18899</v>
      </c>
      <c r="L120" s="148">
        <v>16823</v>
      </c>
      <c r="M120" s="25"/>
      <c r="N120" s="166">
        <f t="shared" si="26"/>
        <v>16823</v>
      </c>
    </row>
    <row r="121" spans="1:14" ht="29.25" customHeight="1" x14ac:dyDescent="0.25">
      <c r="A121" s="42" t="s">
        <v>180</v>
      </c>
      <c r="B121" s="122" t="s">
        <v>185</v>
      </c>
      <c r="C121" s="132">
        <v>20775</v>
      </c>
      <c r="D121" s="4"/>
      <c r="E121" s="4"/>
      <c r="F121" s="4"/>
      <c r="G121" s="108"/>
      <c r="H121" s="6">
        <v>16855</v>
      </c>
      <c r="I121" s="4"/>
      <c r="J121" s="4"/>
      <c r="K121" s="4">
        <v>16530</v>
      </c>
      <c r="L121" s="148">
        <v>16129</v>
      </c>
      <c r="M121" s="25"/>
      <c r="N121" s="166">
        <f>MIN(D121:M121)</f>
        <v>16129</v>
      </c>
    </row>
    <row r="122" spans="1:14" ht="29.25" customHeight="1" x14ac:dyDescent="0.25">
      <c r="A122" s="42" t="s">
        <v>181</v>
      </c>
      <c r="B122" s="122" t="s">
        <v>186</v>
      </c>
      <c r="C122" s="132">
        <v>25425</v>
      </c>
      <c r="D122" s="4"/>
      <c r="E122" s="4"/>
      <c r="F122" s="4"/>
      <c r="G122" s="4"/>
      <c r="H122" s="6">
        <v>23722</v>
      </c>
      <c r="I122" s="4"/>
      <c r="J122" s="4"/>
      <c r="K122" s="4">
        <v>21339</v>
      </c>
      <c r="L122" s="148">
        <v>19594</v>
      </c>
      <c r="M122" s="80"/>
      <c r="N122" s="166">
        <f>MIN(D122:M122)</f>
        <v>19594</v>
      </c>
    </row>
    <row r="123" spans="1:14" ht="29.25" customHeight="1" x14ac:dyDescent="0.25">
      <c r="A123" s="42"/>
      <c r="B123" s="122"/>
      <c r="C123" s="132"/>
      <c r="D123" s="4"/>
      <c r="E123" s="4"/>
      <c r="F123" s="4"/>
      <c r="G123" s="4"/>
      <c r="H123" s="4"/>
      <c r="I123" s="4"/>
      <c r="J123" s="4"/>
      <c r="K123" s="4"/>
      <c r="L123" s="4"/>
      <c r="M123" s="25"/>
      <c r="N123" s="40"/>
    </row>
    <row r="124" spans="1:14" ht="29.25" customHeight="1" x14ac:dyDescent="0.3">
      <c r="A124" s="42"/>
      <c r="B124" s="116" t="s">
        <v>33</v>
      </c>
      <c r="C124" s="132"/>
      <c r="D124" s="4"/>
      <c r="E124" s="4"/>
      <c r="F124" s="4"/>
      <c r="G124" s="4"/>
      <c r="H124" s="4"/>
      <c r="I124" s="4"/>
      <c r="J124" s="4"/>
      <c r="K124" s="4"/>
      <c r="L124" s="4"/>
      <c r="M124" s="25"/>
      <c r="N124" s="40"/>
    </row>
    <row r="125" spans="1:14" ht="29.25" customHeight="1" x14ac:dyDescent="0.25">
      <c r="A125" s="42" t="s">
        <v>187</v>
      </c>
      <c r="B125" s="122" t="s">
        <v>60</v>
      </c>
      <c r="C125" s="132">
        <v>57692</v>
      </c>
      <c r="D125" s="4"/>
      <c r="E125" s="4"/>
      <c r="F125" s="4"/>
      <c r="G125" s="4">
        <v>46238</v>
      </c>
      <c r="H125" s="6">
        <v>46045</v>
      </c>
      <c r="I125" s="4"/>
      <c r="J125" s="4"/>
      <c r="K125" s="4">
        <v>45701</v>
      </c>
      <c r="L125" s="148">
        <v>40870</v>
      </c>
      <c r="M125" s="25"/>
      <c r="N125" s="166">
        <f>MIN(D125:M125)</f>
        <v>40870</v>
      </c>
    </row>
    <row r="126" spans="1:14" ht="29.25" customHeight="1" x14ac:dyDescent="0.25">
      <c r="A126" s="52" t="s">
        <v>188</v>
      </c>
      <c r="B126" s="119" t="s">
        <v>61</v>
      </c>
      <c r="C126" s="126">
        <v>53622</v>
      </c>
      <c r="D126" s="53"/>
      <c r="E126" s="53"/>
      <c r="F126" s="53"/>
      <c r="G126" s="53">
        <v>46177</v>
      </c>
      <c r="H126" s="6">
        <v>48533</v>
      </c>
      <c r="I126" s="53"/>
      <c r="J126" s="53"/>
      <c r="K126" s="53">
        <v>43642</v>
      </c>
      <c r="L126" s="148">
        <v>39689</v>
      </c>
      <c r="M126" s="69"/>
      <c r="N126" s="166">
        <f>MIN(D126:M126)</f>
        <v>39689</v>
      </c>
    </row>
    <row r="127" spans="1:14" ht="29.25" customHeight="1" x14ac:dyDescent="0.25">
      <c r="A127" s="52" t="s">
        <v>189</v>
      </c>
      <c r="B127" s="119" t="s">
        <v>62</v>
      </c>
      <c r="C127" s="126">
        <v>43341</v>
      </c>
      <c r="D127" s="53"/>
      <c r="E127" s="53"/>
      <c r="F127" s="53"/>
      <c r="G127" s="53"/>
      <c r="H127" s="6"/>
      <c r="I127" s="53"/>
      <c r="J127" s="53"/>
      <c r="K127" s="53">
        <v>36637</v>
      </c>
      <c r="L127" s="148">
        <v>36587</v>
      </c>
      <c r="M127" s="81"/>
      <c r="N127" s="166">
        <f>MIN(D127:M127)</f>
        <v>36587</v>
      </c>
    </row>
    <row r="128" spans="1:14" ht="29.25" customHeight="1" thickBot="1" x14ac:dyDescent="0.3">
      <c r="A128" s="141" t="s">
        <v>190</v>
      </c>
      <c r="B128" s="142" t="s">
        <v>191</v>
      </c>
      <c r="C128" s="127">
        <v>42150</v>
      </c>
      <c r="D128" s="19"/>
      <c r="E128" s="19"/>
      <c r="F128" s="19"/>
      <c r="G128" s="150"/>
      <c r="H128" s="6">
        <v>37794</v>
      </c>
      <c r="I128" s="19"/>
      <c r="J128" s="19"/>
      <c r="K128" s="150">
        <v>34026</v>
      </c>
      <c r="L128" s="6">
        <v>34106</v>
      </c>
      <c r="M128" s="26"/>
      <c r="N128" s="175">
        <f>MIN(D128:M128)</f>
        <v>34026</v>
      </c>
    </row>
    <row r="129" spans="1:14" ht="29.25" customHeight="1" thickBot="1" x14ac:dyDescent="0.3">
      <c r="A129" s="49"/>
      <c r="B129" s="68" t="s">
        <v>34</v>
      </c>
      <c r="C129" s="143">
        <f>SUM(C113:C128)</f>
        <v>419374</v>
      </c>
      <c r="D129" s="50"/>
      <c r="E129" s="50"/>
      <c r="F129" s="50"/>
      <c r="G129" s="50">
        <f>G119</f>
        <v>32669</v>
      </c>
      <c r="H129" s="50">
        <f>0</f>
        <v>0</v>
      </c>
      <c r="I129" s="50"/>
      <c r="J129" s="50"/>
      <c r="K129" s="50">
        <f>SUM(K128,K118)</f>
        <v>61262</v>
      </c>
      <c r="L129" s="50">
        <f>SUM(L125:L127,L120:L122,L113:L115)</f>
        <v>261673</v>
      </c>
      <c r="M129" s="50"/>
      <c r="N129" s="178">
        <f>SUM(N113:N128)</f>
        <v>355604</v>
      </c>
    </row>
    <row r="130" spans="1:14" ht="29.25" customHeight="1" x14ac:dyDescent="0.25">
      <c r="A130" s="44"/>
      <c r="B130" s="120"/>
      <c r="C130" s="129"/>
      <c r="D130" s="34"/>
      <c r="E130" s="34"/>
      <c r="F130" s="34"/>
      <c r="G130" s="72">
        <f>G129/$N129</f>
        <v>9.1869045342572078E-2</v>
      </c>
      <c r="H130" s="72">
        <f>H129/$N129</f>
        <v>0</v>
      </c>
      <c r="I130" s="34"/>
      <c r="J130" s="34"/>
      <c r="K130" s="72">
        <f>K129/$N129</f>
        <v>0.17227590240829688</v>
      </c>
      <c r="L130" s="72">
        <f>L129/$N129</f>
        <v>0.73585505224913106</v>
      </c>
      <c r="M130" s="72"/>
      <c r="N130" s="179">
        <f>SUM(D130:M130)</f>
        <v>1</v>
      </c>
    </row>
    <row r="131" spans="1:14" ht="29.25" customHeight="1" x14ac:dyDescent="0.35">
      <c r="A131" s="45"/>
      <c r="B131" s="123" t="s">
        <v>7</v>
      </c>
      <c r="C131" s="133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180"/>
    </row>
    <row r="132" spans="1:14" ht="29.25" customHeight="1" x14ac:dyDescent="0.35">
      <c r="A132" s="45"/>
      <c r="B132" s="116" t="s">
        <v>35</v>
      </c>
      <c r="C132" s="133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58"/>
    </row>
    <row r="133" spans="1:14" ht="29.25" customHeight="1" x14ac:dyDescent="0.25">
      <c r="A133" s="42" t="s">
        <v>192</v>
      </c>
      <c r="B133" s="122" t="s">
        <v>196</v>
      </c>
      <c r="C133" s="132">
        <v>32072</v>
      </c>
      <c r="D133" s="4"/>
      <c r="E133" s="4"/>
      <c r="F133" s="4"/>
      <c r="G133" s="108"/>
      <c r="H133" s="4"/>
      <c r="I133" s="108">
        <v>47140</v>
      </c>
      <c r="J133" s="4"/>
      <c r="K133" s="4"/>
      <c r="L133" s="108"/>
      <c r="M133" s="4"/>
      <c r="N133" s="181">
        <f>MIN(D133:M133)</f>
        <v>47140</v>
      </c>
    </row>
    <row r="134" spans="1:14" ht="29.25" customHeight="1" x14ac:dyDescent="0.25">
      <c r="A134" s="42" t="s">
        <v>193</v>
      </c>
      <c r="B134" s="122" t="s">
        <v>199</v>
      </c>
      <c r="C134" s="132"/>
      <c r="D134" s="4"/>
      <c r="E134" s="4"/>
      <c r="F134" s="4"/>
      <c r="G134" s="108"/>
      <c r="H134" s="4"/>
      <c r="I134" s="4">
        <v>51339</v>
      </c>
      <c r="J134" s="4"/>
      <c r="K134" s="4"/>
      <c r="L134" s="108"/>
      <c r="M134" s="4"/>
      <c r="N134" s="181"/>
    </row>
    <row r="135" spans="1:14" ht="29.25" customHeight="1" x14ac:dyDescent="0.25">
      <c r="A135" s="42" t="s">
        <v>194</v>
      </c>
      <c r="B135" s="122" t="s">
        <v>63</v>
      </c>
      <c r="C135" s="132">
        <v>10584</v>
      </c>
      <c r="D135" s="4"/>
      <c r="E135" s="4"/>
      <c r="F135" s="4"/>
      <c r="G135" s="4"/>
      <c r="H135" s="4"/>
      <c r="I135" s="4">
        <v>17415</v>
      </c>
      <c r="J135" s="4"/>
      <c r="K135" s="4"/>
      <c r="L135" s="108">
        <v>16110</v>
      </c>
      <c r="M135" s="4"/>
      <c r="N135" s="181">
        <f>MIN(D135:M135)</f>
        <v>16110</v>
      </c>
    </row>
    <row r="136" spans="1:14" ht="29.25" customHeight="1" x14ac:dyDescent="0.25">
      <c r="A136" s="42" t="s">
        <v>198</v>
      </c>
      <c r="B136" s="122" t="s">
        <v>200</v>
      </c>
      <c r="C136" s="132"/>
      <c r="D136" s="4"/>
      <c r="E136" s="4"/>
      <c r="F136" s="4"/>
      <c r="G136" s="4"/>
      <c r="H136" s="4"/>
      <c r="I136" s="4">
        <v>17795</v>
      </c>
      <c r="J136" s="4"/>
      <c r="K136" s="4"/>
      <c r="L136" s="4">
        <v>17984</v>
      </c>
      <c r="M136" s="4"/>
      <c r="N136" s="181"/>
    </row>
    <row r="137" spans="1:14" ht="29.25" customHeight="1" x14ac:dyDescent="0.25">
      <c r="A137" s="42" t="s">
        <v>195</v>
      </c>
      <c r="B137" s="122" t="s">
        <v>197</v>
      </c>
      <c r="C137" s="132">
        <v>38699</v>
      </c>
      <c r="D137" s="4"/>
      <c r="E137" s="4"/>
      <c r="F137" s="4"/>
      <c r="G137" s="4"/>
      <c r="H137" s="4">
        <v>43660</v>
      </c>
      <c r="I137" s="108"/>
      <c r="J137" s="4"/>
      <c r="K137" s="4"/>
      <c r="L137" s="108">
        <v>39369</v>
      </c>
      <c r="M137" s="4"/>
      <c r="N137" s="181">
        <f>MIN(D137:M137)</f>
        <v>39369</v>
      </c>
    </row>
    <row r="138" spans="1:14" ht="29.25" customHeight="1" x14ac:dyDescent="0.25">
      <c r="A138" s="42"/>
      <c r="B138" s="122"/>
      <c r="C138" s="132"/>
      <c r="D138" s="4"/>
      <c r="E138" s="4"/>
      <c r="F138" s="4"/>
      <c r="G138" s="4"/>
      <c r="H138" s="4"/>
      <c r="I138" s="108"/>
      <c r="J138" s="4"/>
      <c r="K138" s="4"/>
      <c r="L138" s="4"/>
      <c r="M138" s="4"/>
      <c r="N138" s="181"/>
    </row>
    <row r="139" spans="1:14" ht="29.25" customHeight="1" x14ac:dyDescent="0.3">
      <c r="A139" s="42"/>
      <c r="B139" s="116" t="s">
        <v>36</v>
      </c>
      <c r="C139" s="13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8"/>
    </row>
    <row r="140" spans="1:14" ht="29.25" customHeight="1" x14ac:dyDescent="0.25">
      <c r="A140" s="42" t="s">
        <v>201</v>
      </c>
      <c r="B140" s="121" t="s">
        <v>64</v>
      </c>
      <c r="C140" s="132">
        <v>24783</v>
      </c>
      <c r="D140" s="4"/>
      <c r="E140" s="4"/>
      <c r="F140" s="4"/>
      <c r="G140" s="108">
        <v>29445</v>
      </c>
      <c r="H140" s="4"/>
      <c r="I140" s="4"/>
      <c r="J140" s="4"/>
      <c r="K140" s="4"/>
      <c r="L140" s="4">
        <v>32586</v>
      </c>
      <c r="M140" s="4"/>
      <c r="N140" s="181">
        <f t="shared" ref="N140:N145" si="27">MIN(D140:M140)</f>
        <v>29445</v>
      </c>
    </row>
    <row r="141" spans="1:14" ht="29.25" customHeight="1" x14ac:dyDescent="0.25">
      <c r="A141" s="42" t="s">
        <v>202</v>
      </c>
      <c r="B141" s="122" t="s">
        <v>207</v>
      </c>
      <c r="C141" s="132">
        <v>13470</v>
      </c>
      <c r="D141" s="4"/>
      <c r="E141" s="4"/>
      <c r="F141" s="4"/>
      <c r="G141" s="108">
        <v>24480</v>
      </c>
      <c r="H141" s="4"/>
      <c r="I141" s="4"/>
      <c r="J141" s="4"/>
      <c r="K141" s="4"/>
      <c r="L141" s="4">
        <v>25463</v>
      </c>
      <c r="M141" s="4"/>
      <c r="N141" s="181">
        <f t="shared" si="27"/>
        <v>24480</v>
      </c>
    </row>
    <row r="142" spans="1:14" ht="29.25" customHeight="1" x14ac:dyDescent="0.25">
      <c r="A142" s="42" t="s">
        <v>203</v>
      </c>
      <c r="B142" s="122" t="s">
        <v>208</v>
      </c>
      <c r="C142" s="132">
        <v>12056</v>
      </c>
      <c r="D142" s="4"/>
      <c r="E142" s="4"/>
      <c r="F142" s="4"/>
      <c r="G142" s="4"/>
      <c r="H142" s="4"/>
      <c r="I142" s="108">
        <v>18092</v>
      </c>
      <c r="J142" s="4"/>
      <c r="K142" s="4"/>
      <c r="L142" s="4">
        <v>20009</v>
      </c>
      <c r="M142" s="4"/>
      <c r="N142" s="181">
        <f t="shared" si="27"/>
        <v>18092</v>
      </c>
    </row>
    <row r="143" spans="1:14" ht="29.25" customHeight="1" x14ac:dyDescent="0.25">
      <c r="A143" s="42" t="s">
        <v>204</v>
      </c>
      <c r="B143" s="122" t="s">
        <v>209</v>
      </c>
      <c r="C143" s="132">
        <v>25089</v>
      </c>
      <c r="D143" s="4"/>
      <c r="E143" s="4"/>
      <c r="F143" s="4"/>
      <c r="G143" s="4">
        <v>33152</v>
      </c>
      <c r="H143" s="4"/>
      <c r="I143" s="4"/>
      <c r="J143" s="4"/>
      <c r="K143" s="4"/>
      <c r="L143" s="108">
        <v>30795</v>
      </c>
      <c r="M143" s="4"/>
      <c r="N143" s="181">
        <f t="shared" si="27"/>
        <v>30795</v>
      </c>
    </row>
    <row r="144" spans="1:14" ht="29.25" customHeight="1" x14ac:dyDescent="0.25">
      <c r="A144" s="42" t="s">
        <v>205</v>
      </c>
      <c r="B144" s="122" t="s">
        <v>65</v>
      </c>
      <c r="C144" s="132">
        <v>12933</v>
      </c>
      <c r="D144" s="4"/>
      <c r="E144" s="4"/>
      <c r="F144" s="4"/>
      <c r="G144" s="4">
        <v>16309</v>
      </c>
      <c r="H144" s="4"/>
      <c r="I144" s="4"/>
      <c r="J144" s="4"/>
      <c r="K144" s="4"/>
      <c r="L144" s="108">
        <v>14766</v>
      </c>
      <c r="M144" s="4"/>
      <c r="N144" s="181">
        <f t="shared" si="27"/>
        <v>14766</v>
      </c>
    </row>
    <row r="145" spans="1:14" ht="29.25" customHeight="1" x14ac:dyDescent="0.25">
      <c r="A145" s="42" t="s">
        <v>206</v>
      </c>
      <c r="B145" s="122" t="s">
        <v>210</v>
      </c>
      <c r="C145" s="132">
        <v>14503</v>
      </c>
      <c r="D145" s="4"/>
      <c r="E145" s="4"/>
      <c r="F145" s="4"/>
      <c r="G145" s="4">
        <v>18443</v>
      </c>
      <c r="H145" s="4"/>
      <c r="I145" s="4"/>
      <c r="J145" s="4"/>
      <c r="K145" s="4"/>
      <c r="L145" s="108">
        <v>17026</v>
      </c>
      <c r="M145" s="4"/>
      <c r="N145" s="181">
        <f t="shared" si="27"/>
        <v>17026</v>
      </c>
    </row>
    <row r="146" spans="1:14" ht="29.25" customHeight="1" x14ac:dyDescent="0.25">
      <c r="A146" s="42"/>
      <c r="B146" s="122"/>
      <c r="C146" s="132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182"/>
    </row>
    <row r="147" spans="1:14" ht="29.25" customHeight="1" x14ac:dyDescent="0.3">
      <c r="A147" s="42"/>
      <c r="B147" s="116" t="s">
        <v>37</v>
      </c>
      <c r="C147" s="13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8"/>
    </row>
    <row r="148" spans="1:14" ht="29.25" customHeight="1" x14ac:dyDescent="0.25">
      <c r="A148" s="42" t="s">
        <v>211</v>
      </c>
      <c r="B148" s="121" t="s">
        <v>212</v>
      </c>
      <c r="C148" s="132">
        <v>18220</v>
      </c>
      <c r="D148" s="4"/>
      <c r="E148" s="4"/>
      <c r="F148" s="4"/>
      <c r="G148" s="4">
        <v>23070</v>
      </c>
      <c r="H148" s="4"/>
      <c r="I148" s="4"/>
      <c r="J148" s="4"/>
      <c r="K148" s="4"/>
      <c r="L148" s="108">
        <v>21461</v>
      </c>
      <c r="M148" s="4"/>
      <c r="N148" s="181">
        <f>MIN(D148:M148)</f>
        <v>21461</v>
      </c>
    </row>
    <row r="149" spans="1:14" ht="29.25" customHeight="1" x14ac:dyDescent="0.25">
      <c r="A149" s="42" t="s">
        <v>215</v>
      </c>
      <c r="B149" s="121" t="s">
        <v>213</v>
      </c>
      <c r="C149" s="132">
        <v>3601</v>
      </c>
      <c r="D149" s="4"/>
      <c r="E149" s="4"/>
      <c r="F149" s="4"/>
      <c r="G149" s="108">
        <v>4552</v>
      </c>
      <c r="H149" s="4"/>
      <c r="I149" s="4"/>
      <c r="J149" s="4"/>
      <c r="K149" s="4"/>
      <c r="L149" s="4">
        <v>5178</v>
      </c>
      <c r="M149" s="4"/>
      <c r="N149" s="181">
        <f>MIN(D149:M149)</f>
        <v>4552</v>
      </c>
    </row>
    <row r="150" spans="1:14" ht="29.25" customHeight="1" thickBot="1" x14ac:dyDescent="0.3">
      <c r="A150" s="52" t="s">
        <v>216</v>
      </c>
      <c r="B150" s="119" t="s">
        <v>214</v>
      </c>
      <c r="C150" s="126">
        <v>21790</v>
      </c>
      <c r="D150" s="53"/>
      <c r="E150" s="53"/>
      <c r="F150" s="53"/>
      <c r="G150" s="109">
        <v>22283</v>
      </c>
      <c r="H150" s="53"/>
      <c r="I150" s="53"/>
      <c r="J150" s="53"/>
      <c r="K150" s="53"/>
      <c r="L150" s="53">
        <v>23924</v>
      </c>
      <c r="M150" s="54"/>
      <c r="N150" s="183">
        <f>MIN(D150:M150)</f>
        <v>22283</v>
      </c>
    </row>
    <row r="151" spans="1:14" ht="25.5" customHeight="1" thickBot="1" x14ac:dyDescent="0.3">
      <c r="A151" s="55"/>
      <c r="B151" s="56"/>
      <c r="C151" s="134">
        <f>SUM(C133:C150)</f>
        <v>227800</v>
      </c>
      <c r="D151" s="57"/>
      <c r="E151" s="57"/>
      <c r="F151" s="57"/>
      <c r="G151" s="57">
        <f>SUM(G149:G150,G140:G141)</f>
        <v>80760</v>
      </c>
      <c r="H151" s="57"/>
      <c r="I151" s="57">
        <f>SUM(I142,I133)</f>
        <v>65232</v>
      </c>
      <c r="J151" s="57"/>
      <c r="K151" s="57"/>
      <c r="L151" s="57">
        <f>SUM(L148,L143:L145,L137,L135)</f>
        <v>139527</v>
      </c>
      <c r="M151" s="57"/>
      <c r="N151" s="184">
        <f>SUM(N133:N150)</f>
        <v>285519</v>
      </c>
    </row>
    <row r="152" spans="1:14" ht="18.75" thickTop="1" x14ac:dyDescent="0.25">
      <c r="G152" s="83">
        <f>G151/$N151</f>
        <v>0.28285333025122672</v>
      </c>
      <c r="H152" s="13"/>
      <c r="I152" s="83">
        <f>I151/$N151</f>
        <v>0.22846815798598341</v>
      </c>
      <c r="J152" s="83"/>
      <c r="K152" s="83"/>
      <c r="L152" s="83">
        <f>L151/$N151</f>
        <v>0.48867851176278987</v>
      </c>
      <c r="M152" s="13"/>
      <c r="N152" s="83">
        <f>SUM(D152:M152)</f>
        <v>1</v>
      </c>
    </row>
    <row r="153" spans="1:14" x14ac:dyDescent="0.25">
      <c r="C153" s="12"/>
      <c r="G153" s="13"/>
      <c r="H153" s="13"/>
      <c r="I153" s="13"/>
      <c r="J153" s="13"/>
      <c r="K153" s="13"/>
      <c r="L153" s="13"/>
      <c r="M153" s="13"/>
      <c r="N153" s="13"/>
    </row>
    <row r="154" spans="1:14" x14ac:dyDescent="0.25">
      <c r="G154" s="13"/>
      <c r="H154" s="13"/>
      <c r="I154" s="13"/>
      <c r="J154" s="13"/>
      <c r="K154" s="13"/>
      <c r="L154" s="13"/>
      <c r="M154" s="13"/>
      <c r="N154" s="13"/>
    </row>
    <row r="155" spans="1:14" x14ac:dyDescent="0.25">
      <c r="G155" s="13"/>
      <c r="H155" s="13"/>
      <c r="I155" s="13"/>
      <c r="J155" s="13"/>
      <c r="K155" s="13"/>
      <c r="L155" s="13"/>
      <c r="M155" s="13"/>
      <c r="N155" s="13"/>
    </row>
    <row r="156" spans="1:14" x14ac:dyDescent="0.25">
      <c r="G156" s="13"/>
      <c r="H156" s="13"/>
      <c r="I156" s="13"/>
      <c r="J156" s="13"/>
      <c r="K156" s="13"/>
      <c r="L156" s="13"/>
      <c r="M156" s="13"/>
      <c r="N156" s="13"/>
    </row>
    <row r="157" spans="1:14" x14ac:dyDescent="0.25">
      <c r="G157" s="13"/>
      <c r="H157" s="13"/>
      <c r="I157" s="13"/>
      <c r="J157" s="13"/>
      <c r="K157" s="13"/>
      <c r="L157" s="13"/>
      <c r="M157" s="13"/>
      <c r="N157" s="13"/>
    </row>
    <row r="158" spans="1:14" x14ac:dyDescent="0.25">
      <c r="G158" s="13"/>
      <c r="H158" s="13"/>
      <c r="I158" s="13"/>
      <c r="J158" s="13"/>
      <c r="K158" s="13"/>
      <c r="L158" s="13"/>
      <c r="M158" s="13"/>
      <c r="N158" s="13"/>
    </row>
    <row r="159" spans="1:14" x14ac:dyDescent="0.25">
      <c r="G159" s="13"/>
      <c r="H159" s="13"/>
      <c r="I159" s="13"/>
      <c r="J159" s="13"/>
      <c r="K159" s="13"/>
      <c r="L159" s="13"/>
      <c r="M159" s="13"/>
      <c r="N159" s="13"/>
    </row>
    <row r="160" spans="1:14" x14ac:dyDescent="0.25">
      <c r="G160" s="13"/>
      <c r="H160" s="13"/>
      <c r="I160" s="13"/>
      <c r="J160" s="13"/>
      <c r="K160" s="13"/>
      <c r="L160" s="13"/>
      <c r="M160" s="13"/>
      <c r="N160" s="13"/>
    </row>
    <row r="161" spans="7:14" x14ac:dyDescent="0.25">
      <c r="G161" s="13"/>
      <c r="H161" s="13"/>
      <c r="I161" s="13"/>
      <c r="J161" s="13"/>
      <c r="K161" s="13"/>
      <c r="L161" s="13"/>
      <c r="M161" s="13"/>
      <c r="N161" s="13"/>
    </row>
    <row r="162" spans="7:14" x14ac:dyDescent="0.25">
      <c r="G162" s="13"/>
      <c r="H162" s="13"/>
      <c r="I162" s="13"/>
      <c r="J162" s="13"/>
      <c r="K162" s="13"/>
      <c r="L162" s="13"/>
      <c r="M162" s="13"/>
      <c r="N162" s="13"/>
    </row>
    <row r="163" spans="7:14" x14ac:dyDescent="0.25">
      <c r="G163" s="13"/>
      <c r="H163" s="13"/>
      <c r="I163" s="13"/>
      <c r="J163" s="13"/>
      <c r="K163" s="13"/>
      <c r="L163" s="13"/>
      <c r="M163" s="13"/>
      <c r="N163" s="13"/>
    </row>
    <row r="164" spans="7:14" x14ac:dyDescent="0.25">
      <c r="G164" s="13"/>
      <c r="H164" s="13"/>
      <c r="I164" s="13"/>
      <c r="J164" s="13"/>
      <c r="K164" s="13"/>
      <c r="L164" s="13"/>
      <c r="M164" s="13"/>
      <c r="N164" s="13"/>
    </row>
    <row r="165" spans="7:14" x14ac:dyDescent="0.25">
      <c r="G165" s="13"/>
      <c r="H165" s="13"/>
      <c r="I165" s="13"/>
      <c r="J165" s="13"/>
      <c r="K165" s="13"/>
      <c r="L165" s="13"/>
      <c r="M165" s="13"/>
      <c r="N165" s="13"/>
    </row>
    <row r="166" spans="7:14" x14ac:dyDescent="0.25">
      <c r="G166" s="13"/>
      <c r="H166" s="13"/>
      <c r="I166" s="13"/>
      <c r="J166" s="13"/>
      <c r="K166" s="13"/>
      <c r="L166" s="13"/>
      <c r="M166" s="13"/>
      <c r="N166" s="13"/>
    </row>
    <row r="167" spans="7:14" x14ac:dyDescent="0.25">
      <c r="G167" s="13"/>
      <c r="H167" s="13"/>
      <c r="I167" s="13"/>
      <c r="J167" s="13"/>
      <c r="K167" s="13"/>
      <c r="L167" s="13"/>
      <c r="M167" s="13"/>
      <c r="N167" s="13"/>
    </row>
    <row r="168" spans="7:14" x14ac:dyDescent="0.25">
      <c r="G168" s="13"/>
      <c r="H168" s="13"/>
      <c r="I168" s="13"/>
      <c r="J168" s="13"/>
      <c r="K168" s="13"/>
      <c r="L168" s="13"/>
      <c r="M168" s="13"/>
      <c r="N168" s="13"/>
    </row>
    <row r="169" spans="7:14" x14ac:dyDescent="0.25">
      <c r="G169" s="13"/>
      <c r="H169" s="13"/>
      <c r="I169" s="13"/>
      <c r="J169" s="13"/>
      <c r="K169" s="13"/>
      <c r="L169" s="13"/>
      <c r="M169" s="13"/>
      <c r="N169" s="13"/>
    </row>
    <row r="170" spans="7:14" x14ac:dyDescent="0.25">
      <c r="G170" s="13"/>
      <c r="H170" s="13"/>
      <c r="I170" s="13"/>
      <c r="J170" s="13"/>
      <c r="K170" s="13"/>
      <c r="L170" s="13"/>
      <c r="M170" s="13"/>
      <c r="N170" s="13"/>
    </row>
    <row r="171" spans="7:14" x14ac:dyDescent="0.25">
      <c r="G171" s="13"/>
      <c r="H171" s="13"/>
      <c r="I171" s="13"/>
      <c r="J171" s="13"/>
      <c r="K171" s="13"/>
      <c r="L171" s="13"/>
      <c r="M171" s="13"/>
      <c r="N171" s="13"/>
    </row>
    <row r="172" spans="7:14" x14ac:dyDescent="0.25">
      <c r="G172" s="13"/>
      <c r="H172" s="13"/>
      <c r="I172" s="13"/>
      <c r="J172" s="13"/>
      <c r="K172" s="13"/>
      <c r="L172" s="13"/>
      <c r="M172" s="13"/>
      <c r="N172" s="13"/>
    </row>
    <row r="173" spans="7:14" x14ac:dyDescent="0.25">
      <c r="G173" s="13"/>
      <c r="H173" s="13"/>
      <c r="I173" s="13"/>
      <c r="J173" s="13"/>
      <c r="K173" s="13"/>
      <c r="L173" s="13"/>
      <c r="M173" s="13"/>
      <c r="N173" s="13"/>
    </row>
    <row r="174" spans="7:14" x14ac:dyDescent="0.25">
      <c r="G174" s="13"/>
      <c r="H174" s="13"/>
      <c r="I174" s="13"/>
      <c r="J174" s="13"/>
      <c r="K174" s="13"/>
      <c r="L174" s="13"/>
      <c r="M174" s="13"/>
      <c r="N174" s="13"/>
    </row>
    <row r="175" spans="7:14" x14ac:dyDescent="0.25">
      <c r="G175" s="13"/>
      <c r="H175" s="13"/>
      <c r="I175" s="13"/>
      <c r="J175" s="13"/>
      <c r="K175" s="13"/>
      <c r="L175" s="13"/>
      <c r="M175" s="13"/>
      <c r="N175" s="13"/>
    </row>
    <row r="176" spans="7:14" x14ac:dyDescent="0.25">
      <c r="G176" s="13"/>
      <c r="H176" s="13"/>
      <c r="I176" s="13"/>
      <c r="J176" s="13"/>
      <c r="K176" s="13"/>
      <c r="L176" s="13"/>
      <c r="M176" s="13"/>
      <c r="N176" s="13"/>
    </row>
    <row r="177" spans="7:14" x14ac:dyDescent="0.25">
      <c r="G177" s="13"/>
      <c r="H177" s="13"/>
      <c r="I177" s="13"/>
      <c r="J177" s="13"/>
      <c r="K177" s="13"/>
      <c r="L177" s="13"/>
      <c r="M177" s="13"/>
      <c r="N177" s="13"/>
    </row>
    <row r="178" spans="7:14" x14ac:dyDescent="0.25">
      <c r="G178" s="13"/>
      <c r="H178" s="13"/>
      <c r="I178" s="13"/>
      <c r="J178" s="13"/>
      <c r="K178" s="13"/>
      <c r="L178" s="13"/>
      <c r="M178" s="13"/>
      <c r="N178" s="13"/>
    </row>
    <row r="179" spans="7:14" x14ac:dyDescent="0.25">
      <c r="G179" s="13"/>
      <c r="H179" s="13"/>
      <c r="I179" s="13"/>
      <c r="J179" s="13"/>
      <c r="K179" s="13"/>
      <c r="L179" s="13"/>
      <c r="M179" s="13"/>
      <c r="N179" s="13"/>
    </row>
    <row r="180" spans="7:14" x14ac:dyDescent="0.25">
      <c r="G180" s="13"/>
      <c r="H180" s="13"/>
      <c r="I180" s="13"/>
      <c r="J180" s="13"/>
      <c r="K180" s="13"/>
      <c r="L180" s="13"/>
      <c r="M180" s="13"/>
      <c r="N180" s="13"/>
    </row>
    <row r="181" spans="7:14" x14ac:dyDescent="0.25">
      <c r="G181" s="13"/>
      <c r="H181" s="13"/>
      <c r="I181" s="13"/>
      <c r="J181" s="13"/>
      <c r="K181" s="13"/>
      <c r="L181" s="13"/>
      <c r="M181" s="13"/>
      <c r="N181" s="13"/>
    </row>
    <row r="182" spans="7:14" x14ac:dyDescent="0.25">
      <c r="G182" s="13"/>
      <c r="H182" s="13"/>
      <c r="I182" s="13"/>
      <c r="J182" s="13"/>
      <c r="K182" s="13"/>
      <c r="L182" s="13"/>
      <c r="M182" s="13"/>
      <c r="N182" s="13"/>
    </row>
    <row r="183" spans="7:14" x14ac:dyDescent="0.25">
      <c r="G183" s="13"/>
      <c r="H183" s="13"/>
      <c r="I183" s="13"/>
      <c r="J183" s="13"/>
      <c r="K183" s="13"/>
      <c r="L183" s="13"/>
      <c r="M183" s="13"/>
      <c r="N183" s="13"/>
    </row>
    <row r="184" spans="7:14" x14ac:dyDescent="0.25">
      <c r="G184" s="13"/>
      <c r="H184" s="13"/>
      <c r="I184" s="13"/>
      <c r="J184" s="13"/>
      <c r="K184" s="13"/>
      <c r="L184" s="13"/>
      <c r="M184" s="13"/>
      <c r="N184" s="13"/>
    </row>
    <row r="185" spans="7:14" x14ac:dyDescent="0.25">
      <c r="G185" s="13"/>
      <c r="H185" s="13"/>
      <c r="I185" s="13"/>
      <c r="J185" s="13"/>
      <c r="K185" s="13"/>
      <c r="L185" s="13"/>
      <c r="M185" s="13"/>
      <c r="N185" s="13"/>
    </row>
    <row r="186" spans="7:14" x14ac:dyDescent="0.25">
      <c r="G186" s="13"/>
      <c r="H186" s="13"/>
      <c r="I186" s="13"/>
      <c r="J186" s="13"/>
      <c r="K186" s="13"/>
      <c r="L186" s="13"/>
      <c r="M186" s="13"/>
      <c r="N186" s="13"/>
    </row>
    <row r="187" spans="7:14" x14ac:dyDescent="0.25">
      <c r="G187" s="13"/>
      <c r="H187" s="13"/>
      <c r="I187" s="13"/>
      <c r="J187" s="13"/>
      <c r="K187" s="13"/>
      <c r="L187" s="13"/>
      <c r="M187" s="13"/>
      <c r="N187" s="13"/>
    </row>
    <row r="188" spans="7:14" x14ac:dyDescent="0.25">
      <c r="G188" s="13"/>
      <c r="H188" s="13"/>
      <c r="I188" s="13"/>
      <c r="J188" s="13"/>
      <c r="K188" s="13"/>
      <c r="L188" s="13"/>
      <c r="M188" s="13"/>
      <c r="N188" s="13"/>
    </row>
    <row r="189" spans="7:14" x14ac:dyDescent="0.25">
      <c r="G189" s="13"/>
      <c r="H189" s="13"/>
      <c r="I189" s="13"/>
      <c r="J189" s="13"/>
      <c r="K189" s="13"/>
      <c r="L189" s="13"/>
      <c r="M189" s="13"/>
      <c r="N189" s="13"/>
    </row>
    <row r="190" spans="7:14" x14ac:dyDescent="0.25">
      <c r="G190" s="13"/>
      <c r="H190" s="13"/>
      <c r="I190" s="13"/>
      <c r="J190" s="13"/>
      <c r="K190" s="13"/>
      <c r="L190" s="13"/>
      <c r="M190" s="13"/>
      <c r="N190" s="13"/>
    </row>
    <row r="191" spans="7:14" x14ac:dyDescent="0.25">
      <c r="G191" s="13"/>
      <c r="H191" s="13"/>
      <c r="I191" s="13"/>
      <c r="J191" s="13"/>
      <c r="K191" s="13"/>
      <c r="L191" s="13"/>
      <c r="M191" s="13"/>
      <c r="N191" s="13"/>
    </row>
    <row r="192" spans="7:14" x14ac:dyDescent="0.25">
      <c r="G192" s="13"/>
      <c r="H192" s="13"/>
      <c r="I192" s="13"/>
      <c r="J192" s="13"/>
      <c r="K192" s="13"/>
      <c r="L192" s="13"/>
      <c r="M192" s="13"/>
      <c r="N192" s="13"/>
    </row>
    <row r="193" spans="7:14" x14ac:dyDescent="0.25">
      <c r="G193" s="13"/>
      <c r="H193" s="13"/>
      <c r="I193" s="13"/>
      <c r="J193" s="13"/>
      <c r="K193" s="13"/>
      <c r="L193" s="13"/>
      <c r="M193" s="13"/>
      <c r="N193" s="13"/>
    </row>
    <row r="194" spans="7:14" x14ac:dyDescent="0.25">
      <c r="G194" s="13"/>
      <c r="H194" s="13"/>
      <c r="I194" s="13"/>
      <c r="J194" s="13"/>
      <c r="K194" s="13"/>
      <c r="L194" s="13"/>
      <c r="M194" s="13"/>
      <c r="N194" s="13"/>
    </row>
    <row r="195" spans="7:14" x14ac:dyDescent="0.25">
      <c r="G195" s="13"/>
      <c r="H195" s="13"/>
      <c r="I195" s="13"/>
      <c r="J195" s="13"/>
      <c r="K195" s="13"/>
      <c r="L195" s="13"/>
      <c r="M195" s="13"/>
      <c r="N195" s="13"/>
    </row>
    <row r="196" spans="7:14" x14ac:dyDescent="0.25">
      <c r="G196" s="13"/>
      <c r="H196" s="13"/>
      <c r="I196" s="13"/>
      <c r="J196" s="13"/>
      <c r="K196" s="13"/>
      <c r="L196" s="13"/>
      <c r="M196" s="13"/>
      <c r="N196" s="13"/>
    </row>
    <row r="197" spans="7:14" x14ac:dyDescent="0.25">
      <c r="G197" s="13"/>
      <c r="H197" s="13"/>
      <c r="I197" s="13"/>
      <c r="J197" s="13"/>
      <c r="K197" s="13"/>
      <c r="L197" s="13"/>
      <c r="M197" s="13"/>
      <c r="N197" s="13"/>
    </row>
    <row r="198" spans="7:14" x14ac:dyDescent="0.25">
      <c r="G198" s="13"/>
      <c r="H198" s="13"/>
      <c r="I198" s="13"/>
      <c r="J198" s="13"/>
      <c r="K198" s="13"/>
      <c r="L198" s="13"/>
      <c r="M198" s="13"/>
      <c r="N198" s="13"/>
    </row>
    <row r="199" spans="7:14" x14ac:dyDescent="0.25">
      <c r="G199" s="13"/>
      <c r="H199" s="13"/>
      <c r="I199" s="13"/>
      <c r="J199" s="13"/>
      <c r="K199" s="13"/>
      <c r="L199" s="13"/>
      <c r="M199" s="13"/>
      <c r="N199" s="13"/>
    </row>
    <row r="200" spans="7:14" x14ac:dyDescent="0.25">
      <c r="G200" s="13"/>
      <c r="H200" s="13"/>
      <c r="I200" s="13"/>
      <c r="J200" s="13"/>
      <c r="K200" s="13"/>
      <c r="L200" s="13"/>
      <c r="M200" s="13"/>
      <c r="N200" s="13"/>
    </row>
    <row r="201" spans="7:14" x14ac:dyDescent="0.25">
      <c r="G201" s="13"/>
      <c r="H201" s="13"/>
      <c r="I201" s="13"/>
      <c r="J201" s="13"/>
      <c r="K201" s="13"/>
      <c r="L201" s="13"/>
      <c r="M201" s="13"/>
      <c r="N201" s="13"/>
    </row>
    <row r="202" spans="7:14" x14ac:dyDescent="0.25">
      <c r="G202" s="13"/>
      <c r="H202" s="13"/>
      <c r="I202" s="13"/>
      <c r="J202" s="13"/>
      <c r="K202" s="13"/>
      <c r="L202" s="13"/>
      <c r="M202" s="13"/>
      <c r="N202" s="13"/>
    </row>
    <row r="203" spans="7:14" x14ac:dyDescent="0.25">
      <c r="G203" s="13"/>
      <c r="H203" s="13"/>
      <c r="I203" s="13"/>
      <c r="J203" s="13"/>
      <c r="K203" s="13"/>
      <c r="L203" s="13"/>
      <c r="M203" s="13"/>
      <c r="N203" s="13"/>
    </row>
    <row r="204" spans="7:14" x14ac:dyDescent="0.25">
      <c r="G204" s="13"/>
      <c r="H204" s="13"/>
      <c r="I204" s="13"/>
      <c r="J204" s="13"/>
      <c r="K204" s="13"/>
      <c r="L204" s="13"/>
      <c r="M204" s="13"/>
      <c r="N204" s="13"/>
    </row>
    <row r="205" spans="7:14" x14ac:dyDescent="0.25">
      <c r="G205" s="13"/>
      <c r="H205" s="13"/>
      <c r="I205" s="13"/>
      <c r="J205" s="13"/>
      <c r="K205" s="13"/>
      <c r="L205" s="13"/>
      <c r="M205" s="13"/>
      <c r="N205" s="13"/>
    </row>
    <row r="206" spans="7:14" x14ac:dyDescent="0.25">
      <c r="G206" s="13"/>
      <c r="H206" s="13"/>
      <c r="I206" s="13"/>
      <c r="J206" s="13"/>
      <c r="K206" s="13"/>
      <c r="L206" s="13"/>
      <c r="M206" s="13"/>
      <c r="N206" s="13"/>
    </row>
    <row r="207" spans="7:14" x14ac:dyDescent="0.25">
      <c r="G207" s="13"/>
      <c r="H207" s="13"/>
      <c r="I207" s="13"/>
      <c r="J207" s="13"/>
      <c r="K207" s="13"/>
      <c r="L207" s="13"/>
      <c r="M207" s="13"/>
      <c r="N207" s="13"/>
    </row>
    <row r="208" spans="7:14" x14ac:dyDescent="0.25">
      <c r="G208" s="13"/>
      <c r="H208" s="13"/>
      <c r="I208" s="13"/>
      <c r="J208" s="13"/>
      <c r="K208" s="13"/>
      <c r="L208" s="13"/>
      <c r="M208" s="13"/>
      <c r="N208" s="13"/>
    </row>
    <row r="209" spans="7:14" x14ac:dyDescent="0.25">
      <c r="G209" s="13"/>
      <c r="H209" s="13"/>
      <c r="I209" s="13"/>
      <c r="J209" s="13"/>
      <c r="K209" s="13"/>
      <c r="L209" s="13"/>
      <c r="M209" s="13"/>
      <c r="N209" s="13"/>
    </row>
    <row r="210" spans="7:14" x14ac:dyDescent="0.25">
      <c r="G210" s="13"/>
      <c r="H210" s="13"/>
      <c r="I210" s="13"/>
      <c r="J210" s="13"/>
      <c r="K210" s="13"/>
      <c r="L210" s="13"/>
      <c r="M210" s="13"/>
      <c r="N210" s="13"/>
    </row>
    <row r="211" spans="7:14" x14ac:dyDescent="0.25">
      <c r="G211" s="13"/>
      <c r="H211" s="13"/>
      <c r="I211" s="13"/>
      <c r="J211" s="13"/>
      <c r="K211" s="13"/>
      <c r="L211" s="13"/>
      <c r="M211" s="13"/>
      <c r="N211" s="13"/>
    </row>
    <row r="212" spans="7:14" x14ac:dyDescent="0.25">
      <c r="G212" s="13"/>
      <c r="H212" s="13"/>
      <c r="I212" s="13"/>
      <c r="J212" s="13"/>
      <c r="K212" s="13"/>
      <c r="L212" s="13"/>
      <c r="M212" s="13"/>
      <c r="N212" s="13"/>
    </row>
    <row r="213" spans="7:14" x14ac:dyDescent="0.25">
      <c r="G213" s="13"/>
      <c r="H213" s="13"/>
      <c r="I213" s="13"/>
      <c r="J213" s="13"/>
      <c r="K213" s="13"/>
      <c r="L213" s="13"/>
      <c r="M213" s="13"/>
      <c r="N213" s="13"/>
    </row>
    <row r="214" spans="7:14" x14ac:dyDescent="0.25">
      <c r="G214" s="13"/>
      <c r="H214" s="13"/>
      <c r="I214" s="13"/>
      <c r="J214" s="13"/>
      <c r="K214" s="13"/>
      <c r="L214" s="13"/>
      <c r="M214" s="13"/>
      <c r="N214" s="13"/>
    </row>
    <row r="215" spans="7:14" x14ac:dyDescent="0.25">
      <c r="G215" s="13"/>
      <c r="H215" s="13"/>
      <c r="I215" s="13"/>
      <c r="J215" s="13"/>
      <c r="K215" s="13"/>
      <c r="L215" s="13"/>
      <c r="M215" s="13"/>
      <c r="N215" s="13"/>
    </row>
    <row r="216" spans="7:14" x14ac:dyDescent="0.25">
      <c r="G216" s="13"/>
      <c r="H216" s="13"/>
      <c r="I216" s="13"/>
      <c r="J216" s="13"/>
      <c r="K216" s="13"/>
      <c r="L216" s="13"/>
      <c r="M216" s="13"/>
      <c r="N216" s="13"/>
    </row>
    <row r="217" spans="7:14" x14ac:dyDescent="0.25">
      <c r="G217" s="13"/>
      <c r="H217" s="13"/>
      <c r="I217" s="13"/>
      <c r="J217" s="13"/>
      <c r="K217" s="13"/>
      <c r="L217" s="13"/>
      <c r="M217" s="13"/>
      <c r="N217" s="13"/>
    </row>
    <row r="218" spans="7:14" x14ac:dyDescent="0.25">
      <c r="G218" s="13"/>
      <c r="H218" s="13"/>
      <c r="I218" s="13"/>
      <c r="J218" s="13"/>
      <c r="K218" s="13"/>
      <c r="L218" s="13"/>
      <c r="M218" s="13"/>
      <c r="N218" s="13"/>
    </row>
    <row r="219" spans="7:14" x14ac:dyDescent="0.25">
      <c r="G219" s="13"/>
      <c r="H219" s="13"/>
      <c r="I219" s="13"/>
      <c r="J219" s="13"/>
      <c r="K219" s="13"/>
      <c r="L219" s="13"/>
      <c r="M219" s="13"/>
      <c r="N219" s="13"/>
    </row>
    <row r="220" spans="7:14" x14ac:dyDescent="0.25">
      <c r="G220" s="13"/>
      <c r="H220" s="13"/>
      <c r="I220" s="13"/>
      <c r="J220" s="13"/>
      <c r="K220" s="13"/>
      <c r="L220" s="13"/>
      <c r="M220" s="13"/>
      <c r="N220" s="13"/>
    </row>
    <row r="221" spans="7:14" x14ac:dyDescent="0.25">
      <c r="G221" s="13"/>
      <c r="H221" s="13"/>
      <c r="I221" s="13"/>
      <c r="J221" s="13"/>
      <c r="K221" s="13"/>
      <c r="L221" s="13"/>
      <c r="M221" s="13"/>
      <c r="N221" s="13"/>
    </row>
    <row r="222" spans="7:14" x14ac:dyDescent="0.25">
      <c r="G222" s="13"/>
      <c r="H222" s="13"/>
      <c r="I222" s="13"/>
      <c r="J222" s="13"/>
      <c r="K222" s="13"/>
      <c r="L222" s="13"/>
      <c r="M222" s="13"/>
      <c r="N222" s="13"/>
    </row>
    <row r="223" spans="7:14" x14ac:dyDescent="0.25">
      <c r="G223" s="13"/>
      <c r="H223" s="13"/>
      <c r="I223" s="13"/>
      <c r="J223" s="13"/>
      <c r="K223" s="13"/>
      <c r="L223" s="13"/>
      <c r="M223" s="13"/>
      <c r="N223" s="13"/>
    </row>
    <row r="224" spans="7:14" x14ac:dyDescent="0.25">
      <c r="G224" s="13"/>
      <c r="H224" s="13"/>
      <c r="I224" s="13"/>
      <c r="J224" s="13"/>
      <c r="K224" s="13"/>
      <c r="L224" s="13"/>
      <c r="M224" s="13"/>
      <c r="N224" s="13"/>
    </row>
    <row r="225" spans="7:14" x14ac:dyDescent="0.25">
      <c r="G225" s="13"/>
      <c r="H225" s="13"/>
      <c r="I225" s="13"/>
      <c r="J225" s="13"/>
      <c r="K225" s="13"/>
      <c r="L225" s="13"/>
      <c r="M225" s="13"/>
      <c r="N225" s="13"/>
    </row>
    <row r="226" spans="7:14" x14ac:dyDescent="0.25">
      <c r="G226" s="13"/>
      <c r="H226" s="13"/>
      <c r="I226" s="13"/>
      <c r="J226" s="13"/>
      <c r="K226" s="13"/>
      <c r="L226" s="13"/>
      <c r="M226" s="13"/>
      <c r="N226" s="13"/>
    </row>
    <row r="227" spans="7:14" x14ac:dyDescent="0.25">
      <c r="G227" s="13"/>
      <c r="H227" s="13"/>
      <c r="I227" s="13"/>
      <c r="J227" s="13"/>
      <c r="K227" s="13"/>
      <c r="L227" s="13"/>
      <c r="M227" s="13"/>
      <c r="N227" s="13"/>
    </row>
    <row r="228" spans="7:14" x14ac:dyDescent="0.25">
      <c r="G228" s="13"/>
      <c r="H228" s="13"/>
      <c r="I228" s="13"/>
      <c r="J228" s="13"/>
      <c r="K228" s="13"/>
      <c r="L228" s="13"/>
      <c r="M228" s="13"/>
      <c r="N228" s="13"/>
    </row>
    <row r="229" spans="7:14" x14ac:dyDescent="0.25">
      <c r="G229" s="13"/>
      <c r="H229" s="13"/>
      <c r="I229" s="13"/>
      <c r="J229" s="13"/>
      <c r="K229" s="13"/>
      <c r="L229" s="13"/>
      <c r="M229" s="13"/>
      <c r="N229" s="13"/>
    </row>
    <row r="230" spans="7:14" x14ac:dyDescent="0.25">
      <c r="G230" s="13"/>
      <c r="H230" s="13"/>
      <c r="I230" s="13"/>
      <c r="J230" s="13"/>
      <c r="K230" s="13"/>
      <c r="L230" s="13"/>
      <c r="M230" s="13"/>
      <c r="N230" s="13"/>
    </row>
    <row r="231" spans="7:14" x14ac:dyDescent="0.25">
      <c r="G231" s="13"/>
      <c r="H231" s="13"/>
      <c r="I231" s="13"/>
      <c r="J231" s="13"/>
      <c r="K231" s="13"/>
      <c r="L231" s="13"/>
      <c r="M231" s="13"/>
      <c r="N231" s="13"/>
    </row>
    <row r="232" spans="7:14" x14ac:dyDescent="0.25">
      <c r="G232" s="13"/>
      <c r="H232" s="13"/>
      <c r="I232" s="13"/>
      <c r="J232" s="13"/>
      <c r="K232" s="13"/>
      <c r="L232" s="13"/>
      <c r="M232" s="13"/>
      <c r="N232" s="13"/>
    </row>
    <row r="233" spans="7:14" x14ac:dyDescent="0.25">
      <c r="G233" s="13"/>
      <c r="H233" s="13"/>
      <c r="I233" s="13"/>
      <c r="J233" s="13"/>
      <c r="K233" s="13"/>
      <c r="L233" s="13"/>
      <c r="M233" s="13"/>
      <c r="N233" s="13"/>
    </row>
    <row r="234" spans="7:14" x14ac:dyDescent="0.25">
      <c r="G234" s="13"/>
      <c r="H234" s="13"/>
      <c r="I234" s="13"/>
      <c r="J234" s="13"/>
      <c r="K234" s="13"/>
      <c r="L234" s="13"/>
      <c r="M234" s="13"/>
      <c r="N234" s="13"/>
    </row>
    <row r="235" spans="7:14" x14ac:dyDescent="0.25">
      <c r="G235" s="13"/>
      <c r="H235" s="13"/>
      <c r="I235" s="13"/>
      <c r="J235" s="13"/>
      <c r="K235" s="13"/>
      <c r="L235" s="13"/>
      <c r="M235" s="13"/>
      <c r="N235" s="13"/>
    </row>
    <row r="236" spans="7:14" x14ac:dyDescent="0.25">
      <c r="G236" s="13"/>
      <c r="H236" s="13"/>
      <c r="I236" s="13"/>
      <c r="J236" s="13"/>
      <c r="K236" s="13"/>
      <c r="L236" s="13"/>
      <c r="M236" s="13"/>
      <c r="N236" s="13"/>
    </row>
    <row r="237" spans="7:14" x14ac:dyDescent="0.25">
      <c r="G237" s="13"/>
      <c r="H237" s="13"/>
      <c r="I237" s="13"/>
      <c r="J237" s="13"/>
      <c r="K237" s="13"/>
      <c r="L237" s="13"/>
      <c r="M237" s="13"/>
      <c r="N237" s="13"/>
    </row>
    <row r="238" spans="7:14" x14ac:dyDescent="0.25">
      <c r="G238" s="13"/>
      <c r="H238" s="13"/>
      <c r="I238" s="13"/>
      <c r="J238" s="13"/>
      <c r="K238" s="13"/>
      <c r="L238" s="13"/>
      <c r="M238" s="13"/>
      <c r="N238" s="13"/>
    </row>
    <row r="239" spans="7:14" x14ac:dyDescent="0.25">
      <c r="G239" s="13"/>
      <c r="H239" s="13"/>
      <c r="I239" s="13"/>
      <c r="J239" s="13"/>
      <c r="K239" s="13"/>
      <c r="L239" s="13"/>
      <c r="M239" s="13"/>
      <c r="N239" s="13"/>
    </row>
    <row r="240" spans="7:14" x14ac:dyDescent="0.25">
      <c r="G240" s="13"/>
      <c r="H240" s="13"/>
      <c r="I240" s="13"/>
      <c r="J240" s="13"/>
      <c r="K240" s="13"/>
      <c r="L240" s="13"/>
      <c r="M240" s="13"/>
      <c r="N240" s="13"/>
    </row>
    <row r="241" spans="7:14" x14ac:dyDescent="0.25">
      <c r="G241" s="13"/>
      <c r="H241" s="13"/>
      <c r="I241" s="13"/>
      <c r="J241" s="13"/>
      <c r="K241" s="13"/>
      <c r="L241" s="13"/>
      <c r="M241" s="13"/>
      <c r="N241" s="13"/>
    </row>
    <row r="242" spans="7:14" x14ac:dyDescent="0.25">
      <c r="G242" s="13"/>
      <c r="H242" s="13"/>
      <c r="I242" s="13"/>
      <c r="J242" s="13"/>
      <c r="K242" s="13"/>
      <c r="L242" s="13"/>
      <c r="M242" s="13"/>
      <c r="N242" s="13"/>
    </row>
    <row r="243" spans="7:14" x14ac:dyDescent="0.25">
      <c r="G243" s="13"/>
      <c r="H243" s="13"/>
      <c r="I243" s="13"/>
      <c r="J243" s="13"/>
      <c r="K243" s="13"/>
      <c r="L243" s="13"/>
      <c r="M243" s="13"/>
      <c r="N243" s="13"/>
    </row>
    <row r="244" spans="7:14" x14ac:dyDescent="0.25">
      <c r="G244" s="13"/>
      <c r="H244" s="13"/>
      <c r="I244" s="13"/>
      <c r="J244" s="13"/>
      <c r="K244" s="13"/>
      <c r="L244" s="13"/>
      <c r="M244" s="13"/>
      <c r="N244" s="13"/>
    </row>
    <row r="245" spans="7:14" x14ac:dyDescent="0.25">
      <c r="G245" s="13"/>
      <c r="H245" s="13"/>
      <c r="I245" s="13"/>
      <c r="J245" s="13"/>
      <c r="K245" s="13"/>
      <c r="L245" s="13"/>
      <c r="M245" s="13"/>
      <c r="N245" s="13"/>
    </row>
    <row r="246" spans="7:14" x14ac:dyDescent="0.25">
      <c r="G246" s="13"/>
      <c r="H246" s="13"/>
      <c r="I246" s="13"/>
      <c r="J246" s="13"/>
      <c r="K246" s="13"/>
      <c r="L246" s="13"/>
      <c r="M246" s="13"/>
      <c r="N246" s="13"/>
    </row>
    <row r="247" spans="7:14" x14ac:dyDescent="0.25">
      <c r="G247" s="13"/>
      <c r="H247" s="13"/>
      <c r="I247" s="13"/>
      <c r="J247" s="13"/>
      <c r="K247" s="13"/>
      <c r="L247" s="13"/>
      <c r="M247" s="13"/>
      <c r="N247" s="13"/>
    </row>
    <row r="248" spans="7:14" x14ac:dyDescent="0.25">
      <c r="G248" s="13"/>
      <c r="H248" s="13"/>
      <c r="I248" s="13"/>
      <c r="J248" s="13"/>
      <c r="K248" s="13"/>
      <c r="L248" s="13"/>
      <c r="M248" s="13"/>
      <c r="N248" s="13"/>
    </row>
    <row r="249" spans="7:14" x14ac:dyDescent="0.25">
      <c r="G249" s="13"/>
      <c r="H249" s="13"/>
      <c r="I249" s="13"/>
      <c r="J249" s="13"/>
      <c r="K249" s="13"/>
      <c r="L249" s="13"/>
      <c r="M249" s="13"/>
      <c r="N249" s="13"/>
    </row>
    <row r="250" spans="7:14" x14ac:dyDescent="0.25">
      <c r="G250" s="13"/>
      <c r="H250" s="13"/>
      <c r="I250" s="13"/>
      <c r="J250" s="13"/>
      <c r="K250" s="13"/>
      <c r="L250" s="13"/>
      <c r="M250" s="13"/>
      <c r="N250" s="13"/>
    </row>
    <row r="251" spans="7:14" x14ac:dyDescent="0.25">
      <c r="G251" s="13"/>
      <c r="H251" s="13"/>
      <c r="I251" s="13"/>
      <c r="J251" s="13"/>
      <c r="K251" s="13"/>
      <c r="L251" s="13"/>
      <c r="M251" s="13"/>
      <c r="N251" s="13"/>
    </row>
    <row r="252" spans="7:14" x14ac:dyDescent="0.25">
      <c r="G252" s="13"/>
      <c r="H252" s="13"/>
      <c r="I252" s="13"/>
      <c r="J252" s="13"/>
      <c r="K252" s="13"/>
      <c r="L252" s="13"/>
      <c r="M252" s="13"/>
      <c r="N252" s="13"/>
    </row>
    <row r="253" spans="7:14" x14ac:dyDescent="0.25">
      <c r="G253" s="13"/>
      <c r="H253" s="13"/>
      <c r="I253" s="13"/>
      <c r="J253" s="13"/>
      <c r="K253" s="13"/>
      <c r="L253" s="13"/>
      <c r="M253" s="13"/>
      <c r="N253" s="13"/>
    </row>
    <row r="254" spans="7:14" x14ac:dyDescent="0.25">
      <c r="G254" s="13"/>
      <c r="H254" s="13"/>
      <c r="I254" s="13"/>
      <c r="J254" s="13"/>
      <c r="K254" s="13"/>
      <c r="L254" s="13"/>
      <c r="M254" s="13"/>
      <c r="N254" s="13"/>
    </row>
    <row r="255" spans="7:14" x14ac:dyDescent="0.25">
      <c r="G255" s="13"/>
      <c r="H255" s="13"/>
      <c r="I255" s="13"/>
      <c r="J255" s="13"/>
      <c r="K255" s="13"/>
      <c r="L255" s="13"/>
      <c r="M255" s="13"/>
      <c r="N255" s="13"/>
    </row>
    <row r="256" spans="7:14" x14ac:dyDescent="0.25">
      <c r="G256" s="13"/>
      <c r="H256" s="13"/>
      <c r="I256" s="13"/>
      <c r="J256" s="13"/>
      <c r="K256" s="13"/>
      <c r="L256" s="13"/>
      <c r="M256" s="13"/>
      <c r="N256" s="13"/>
    </row>
    <row r="257" spans="7:14" x14ac:dyDescent="0.25">
      <c r="G257" s="13"/>
      <c r="H257" s="13"/>
      <c r="I257" s="13"/>
      <c r="J257" s="13"/>
      <c r="K257" s="13"/>
      <c r="L257" s="13"/>
      <c r="M257" s="13"/>
      <c r="N257" s="13"/>
    </row>
    <row r="258" spans="7:14" x14ac:dyDescent="0.25">
      <c r="G258" s="13"/>
      <c r="H258" s="13"/>
      <c r="I258" s="13"/>
      <c r="J258" s="13"/>
      <c r="K258" s="13"/>
      <c r="L258" s="13"/>
      <c r="M258" s="13"/>
      <c r="N258" s="13"/>
    </row>
    <row r="259" spans="7:14" x14ac:dyDescent="0.25">
      <c r="G259" s="13"/>
      <c r="H259" s="13"/>
      <c r="I259" s="13"/>
      <c r="J259" s="13"/>
      <c r="K259" s="13"/>
      <c r="L259" s="13"/>
      <c r="M259" s="13"/>
      <c r="N259" s="13"/>
    </row>
    <row r="260" spans="7:14" x14ac:dyDescent="0.25">
      <c r="G260" s="13"/>
      <c r="H260" s="13"/>
      <c r="I260" s="13"/>
      <c r="J260" s="13"/>
      <c r="K260" s="13"/>
      <c r="L260" s="13"/>
      <c r="M260" s="13"/>
      <c r="N260" s="13"/>
    </row>
    <row r="261" spans="7:14" x14ac:dyDescent="0.25">
      <c r="G261" s="13"/>
      <c r="H261" s="13"/>
      <c r="I261" s="13"/>
      <c r="J261" s="13"/>
      <c r="K261" s="13"/>
      <c r="L261" s="13"/>
      <c r="M261" s="13"/>
      <c r="N261" s="13"/>
    </row>
    <row r="262" spans="7:14" x14ac:dyDescent="0.25">
      <c r="G262" s="13"/>
      <c r="H262" s="13"/>
      <c r="I262" s="13"/>
      <c r="J262" s="13"/>
      <c r="K262" s="13"/>
      <c r="L262" s="13"/>
      <c r="M262" s="13"/>
      <c r="N262" s="13"/>
    </row>
    <row r="263" spans="7:14" x14ac:dyDescent="0.25">
      <c r="G263" s="13"/>
      <c r="H263" s="13"/>
      <c r="I263" s="13"/>
      <c r="J263" s="13"/>
      <c r="K263" s="13"/>
      <c r="L263" s="13"/>
      <c r="M263" s="13"/>
      <c r="N263" s="13"/>
    </row>
    <row r="264" spans="7:14" x14ac:dyDescent="0.25">
      <c r="G264" s="13"/>
      <c r="H264" s="13"/>
      <c r="I264" s="13"/>
      <c r="J264" s="13"/>
      <c r="K264" s="13"/>
      <c r="L264" s="13"/>
      <c r="M264" s="13"/>
      <c r="N264" s="13"/>
    </row>
  </sheetData>
  <mergeCells count="9">
    <mergeCell ref="A1:B1"/>
    <mergeCell ref="A2:B2"/>
    <mergeCell ref="A16:A17"/>
    <mergeCell ref="B16:B17"/>
    <mergeCell ref="A5:A6"/>
    <mergeCell ref="B5:B6"/>
    <mergeCell ref="D15:M15"/>
    <mergeCell ref="A15:B15"/>
    <mergeCell ref="A4:B4"/>
  </mergeCells>
  <phoneticPr fontId="0" type="noConversion"/>
  <pageMargins left="0.39370078740157483" right="0" top="0.59055118110236227" bottom="0.59055118110236227" header="0.51181102362204722" footer="0.51181102362204722"/>
  <pageSetup paperSize="8" scale="48" fitToHeight="4" orientation="landscape" r:id="rId1"/>
  <headerFooter alignWithMargins="0">
    <oddFooter>&amp;LO:\\&amp;F&amp;R2011 EVESUN</oddFooter>
  </headerFooter>
  <ignoredErrors>
    <ignoredError sqref="N32:N33 N18 N111 N90:N96 N52:N57 N60:N65 N78:N79 N82:N84 N106:N107 N47:N48 N121:N123 N125:N128 N133 N140:N145 N20:N22 N39:N40 N99:N103 N149:N150 N137 N113:N115 N24:N30 N35:N38 N42:N45 N68:N71 N72:N73 N76:N77 N108 N116 N118 N119:N120 N135 G8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1</vt:i4>
      </vt:variant>
      <vt:variant>
        <vt:lpstr>Diagrammer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9" baseType="lpstr">
      <vt:lpstr>Kontraktoversikt</vt:lpstr>
      <vt:lpstr>Grafikk entreprenører </vt:lpstr>
      <vt:lpstr>Kakediagram landet</vt:lpstr>
      <vt:lpstr>Reg nord-entr</vt:lpstr>
      <vt:lpstr>Reg midt-entr</vt:lpstr>
      <vt:lpstr>Reg vest-entr</vt:lpstr>
      <vt:lpstr>Reg sør-entr</vt:lpstr>
      <vt:lpstr>Reg øst-entr</vt:lpstr>
      <vt:lpstr>Kontraktoversikt!Utskriftstitler</vt:lpstr>
    </vt:vector>
  </TitlesOfParts>
  <Company>Statens vegvesen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Torgrim Dahl</dc:creator>
  <cp:lastModifiedBy>Sund Even K.</cp:lastModifiedBy>
  <cp:lastPrinted>2015-02-11T09:10:57Z</cp:lastPrinted>
  <dcterms:created xsi:type="dcterms:W3CDTF">2003-02-27T08:50:13Z</dcterms:created>
  <dcterms:modified xsi:type="dcterms:W3CDTF">2015-02-11T09:15:28Z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