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DATA\Asfalt-2019\Kontrakter\"/>
    </mc:Choice>
  </mc:AlternateContent>
  <xr:revisionPtr revIDLastSave="0" documentId="13_ncr:1_{DC37356C-0D3A-4A36-8BDD-CAC3D87415BB}" xr6:coauthVersionLast="41" xr6:coauthVersionMax="41" xr10:uidLastSave="{00000000-0000-0000-0000-000000000000}"/>
  <bookViews>
    <workbookView xWindow="-120" yWindow="-120" windowWidth="29040" windowHeight="15840" tabRatio="493" xr2:uid="{00000000-000D-0000-FFFF-FFFF00000000}"/>
  </bookViews>
  <sheets>
    <sheet name="Kontraktoversikt" sheetId="1" r:id="rId1"/>
    <sheet name="Grafikk entreprenører " sheetId="10" r:id="rId2"/>
    <sheet name="Kakediagram landet" sheetId="5" r:id="rId3"/>
    <sheet name="Reg nord-entr" sheetId="12" r:id="rId4"/>
    <sheet name="Reg midt-entr" sheetId="14" r:id="rId5"/>
    <sheet name="Reg vest-entr" sheetId="15" r:id="rId6"/>
    <sheet name="Reg sør-entr" sheetId="16" r:id="rId7"/>
    <sheet name="Reg øst-entr" sheetId="17" r:id="rId8"/>
  </sheets>
  <definedNames>
    <definedName name="_xlnm.Print_Titles" localSheetId="0">Kontraktoversikt!$15:$17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G45" i="1"/>
  <c r="G114" i="1" l="1"/>
  <c r="F114" i="1"/>
  <c r="F136" i="1" l="1"/>
  <c r="K136" i="1"/>
  <c r="H136" i="1"/>
  <c r="K114" i="1"/>
  <c r="J114" i="1"/>
  <c r="L97" i="1"/>
  <c r="K97" i="1"/>
  <c r="G97" i="1"/>
  <c r="F97" i="1"/>
  <c r="L76" i="1"/>
  <c r="K76" i="1"/>
  <c r="G76" i="1"/>
  <c r="J76" i="1"/>
  <c r="F76" i="1"/>
  <c r="K45" i="1" l="1"/>
  <c r="J45" i="1"/>
  <c r="F45" i="1"/>
  <c r="C136" i="1" l="1"/>
  <c r="M134" i="1"/>
  <c r="M125" i="1"/>
  <c r="M84" i="1" l="1"/>
  <c r="M74" i="1"/>
  <c r="C76" i="1"/>
  <c r="M69" i="1"/>
  <c r="M57" i="1"/>
  <c r="M28" i="1" l="1"/>
  <c r="M27" i="1"/>
  <c r="M73" i="1" l="1"/>
  <c r="D9" i="1" l="1"/>
  <c r="D12" i="1" s="1"/>
  <c r="I136" i="1" l="1"/>
  <c r="M126" i="1" l="1"/>
  <c r="M51" i="1" l="1"/>
  <c r="M43" i="1" l="1"/>
  <c r="M42" i="1"/>
  <c r="M41" i="1"/>
  <c r="M37" i="1"/>
  <c r="M111" i="1" l="1"/>
  <c r="M64" i="1" l="1"/>
  <c r="M21" i="1" l="1"/>
  <c r="M112" i="1" l="1"/>
  <c r="M104" i="1"/>
  <c r="M90" i="1" l="1"/>
  <c r="M83" i="1"/>
  <c r="M61" i="1"/>
  <c r="M130" i="1" l="1"/>
  <c r="M129" i="1"/>
  <c r="M128" i="1"/>
  <c r="M127" i="1"/>
  <c r="M122" i="1"/>
  <c r="M121" i="1"/>
  <c r="M120" i="1"/>
  <c r="M119" i="1"/>
  <c r="M95" i="1" l="1"/>
  <c r="C97" i="1"/>
  <c r="M135" i="1" l="1"/>
  <c r="M133" i="1"/>
  <c r="M118" i="1"/>
  <c r="M136" i="1" l="1"/>
  <c r="I137" i="1" s="1"/>
  <c r="M94" i="1"/>
  <c r="G137" i="1" l="1"/>
  <c r="M109" i="1" l="1"/>
  <c r="M108" i="1"/>
  <c r="M68" i="1"/>
  <c r="M67" i="1"/>
  <c r="M63" i="1"/>
  <c r="M103" i="1" l="1"/>
  <c r="K7" i="1" l="1"/>
  <c r="G7" i="1"/>
  <c r="K11" i="1"/>
  <c r="H11" i="1"/>
  <c r="F11" i="1"/>
  <c r="F10" i="1"/>
  <c r="K10" i="1"/>
  <c r="J10" i="1"/>
  <c r="K9" i="1"/>
  <c r="G9" i="1"/>
  <c r="F9" i="1"/>
  <c r="E9" i="1"/>
  <c r="K8" i="1"/>
  <c r="I8" i="1"/>
  <c r="G8" i="1"/>
  <c r="F8" i="1"/>
  <c r="J7" i="1"/>
  <c r="F7" i="1"/>
  <c r="M26" i="1"/>
  <c r="M25" i="1"/>
  <c r="G10" i="1"/>
  <c r="C8" i="1"/>
  <c r="L7" i="1"/>
  <c r="L8" i="1"/>
  <c r="L10" i="1"/>
  <c r="L11" i="1"/>
  <c r="J8" i="1"/>
  <c r="J9" i="1"/>
  <c r="J11" i="1"/>
  <c r="I9" i="1"/>
  <c r="I10" i="1"/>
  <c r="I11" i="1"/>
  <c r="H7" i="1"/>
  <c r="H8" i="1"/>
  <c r="H9" i="1"/>
  <c r="H10" i="1"/>
  <c r="G11" i="1"/>
  <c r="C114" i="1"/>
  <c r="C10" i="1" s="1"/>
  <c r="M49" i="1"/>
  <c r="M50" i="1"/>
  <c r="M54" i="1"/>
  <c r="M55" i="1"/>
  <c r="M56" i="1"/>
  <c r="M60" i="1"/>
  <c r="M62" i="1"/>
  <c r="M72" i="1"/>
  <c r="M80" i="1"/>
  <c r="M81" i="1"/>
  <c r="M82" i="1"/>
  <c r="M87" i="1"/>
  <c r="M88" i="1"/>
  <c r="M89" i="1"/>
  <c r="M93" i="1"/>
  <c r="L9" i="1"/>
  <c r="M101" i="1"/>
  <c r="M102" i="1"/>
  <c r="M107" i="1"/>
  <c r="M110" i="1"/>
  <c r="M113" i="1"/>
  <c r="M20" i="1"/>
  <c r="M24" i="1"/>
  <c r="M31" i="1"/>
  <c r="M34" i="1"/>
  <c r="M35" i="1"/>
  <c r="M36" i="1"/>
  <c r="M40" i="1"/>
  <c r="I7" i="1"/>
  <c r="C9" i="1"/>
  <c r="C11" i="1"/>
  <c r="C45" i="1"/>
  <c r="M76" i="1" l="1"/>
  <c r="A138" i="1"/>
  <c r="M114" i="1"/>
  <c r="F115" i="1" s="1"/>
  <c r="C7" i="1"/>
  <c r="C12" i="1" s="1"/>
  <c r="M97" i="1"/>
  <c r="D98" i="1" s="1"/>
  <c r="L12" i="1"/>
  <c r="E12" i="1"/>
  <c r="H12" i="1"/>
  <c r="M45" i="1"/>
  <c r="I12" i="1"/>
  <c r="J12" i="1"/>
  <c r="F12" i="1"/>
  <c r="G12" i="1"/>
  <c r="K12" i="1"/>
  <c r="L77" i="1" l="1"/>
  <c r="M10" i="1"/>
  <c r="F46" i="1"/>
  <c r="J77" i="1"/>
  <c r="E98" i="1"/>
  <c r="M8" i="1"/>
  <c r="H137" i="1"/>
  <c r="J115" i="1"/>
  <c r="K137" i="1"/>
  <c r="G115" i="1"/>
  <c r="K115" i="1"/>
  <c r="K98" i="1"/>
  <c r="I46" i="1"/>
  <c r="M7" i="1"/>
  <c r="G46" i="1"/>
  <c r="L98" i="1"/>
  <c r="J46" i="1"/>
  <c r="F98" i="1"/>
  <c r="M11" i="1"/>
  <c r="F137" i="1"/>
  <c r="G77" i="1"/>
  <c r="M9" i="1"/>
  <c r="K46" i="1"/>
  <c r="F77" i="1"/>
  <c r="G98" i="1"/>
  <c r="K77" i="1"/>
  <c r="M137" i="1" l="1"/>
  <c r="M115" i="1"/>
  <c r="M98" i="1"/>
  <c r="M77" i="1"/>
  <c r="M12" i="1"/>
  <c r="M46" i="1"/>
  <c r="D13" i="1" l="1"/>
  <c r="F13" i="1"/>
  <c r="G13" i="1"/>
  <c r="E13" i="1"/>
  <c r="H13" i="1"/>
  <c r="K13" i="1"/>
  <c r="J13" i="1"/>
  <c r="L13" i="1"/>
  <c r="I13" i="1"/>
  <c r="M13" i="1" l="1"/>
</calcChain>
</file>

<file path=xl/sharedStrings.xml><?xml version="1.0" encoding="utf-8"?>
<sst xmlns="http://schemas.openxmlformats.org/spreadsheetml/2006/main" count="205" uniqueCount="189">
  <si>
    <t>Peab</t>
  </si>
  <si>
    <t>Veidekke Industri</t>
  </si>
  <si>
    <t>Region øst</t>
  </si>
  <si>
    <t>Region midt</t>
  </si>
  <si>
    <t>Region nord</t>
  </si>
  <si>
    <t>Nordasfalt</t>
  </si>
  <si>
    <t>Kontraktsnr.</t>
  </si>
  <si>
    <t>Beskrivelse (navn)</t>
  </si>
  <si>
    <t>Antall tonn</t>
  </si>
  <si>
    <t>Region sør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</si>
  <si>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</si>
  <si>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</si>
  <si>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</si>
  <si>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</si>
  <si>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</si>
  <si>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</si>
  <si>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</si>
  <si>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</si>
  <si>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</si>
  <si>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Sum region øst</t>
  </si>
  <si>
    <t>Vest-Agder</t>
  </si>
  <si>
    <t>Sum region sør</t>
  </si>
  <si>
    <t>Region vest</t>
  </si>
  <si>
    <t>Rogaland</t>
  </si>
  <si>
    <t>Hordaland</t>
  </si>
  <si>
    <t>Sogn og Fjordane</t>
  </si>
  <si>
    <t>Sum region vest</t>
  </si>
  <si>
    <t>Møre og Romsdal</t>
  </si>
  <si>
    <t>Sum region midt</t>
  </si>
  <si>
    <t>Nordland</t>
  </si>
  <si>
    <t>Troms</t>
  </si>
  <si>
    <t>Finnmark</t>
  </si>
  <si>
    <t>Velde Asfalt</t>
  </si>
  <si>
    <t>Hele landet</t>
  </si>
  <si>
    <t>Sum kontrakter</t>
  </si>
  <si>
    <t xml:space="preserve">FM Asfalt AS </t>
  </si>
  <si>
    <t>Glåmdalen</t>
  </si>
  <si>
    <t>Follo</t>
  </si>
  <si>
    <t>Hedmarken/Sør-Østerdal</t>
  </si>
  <si>
    <t>kontrakter</t>
  </si>
  <si>
    <t>Øvre Romerike</t>
  </si>
  <si>
    <t xml:space="preserve"> (Even Sund - Vdir- VEG/DVV)</t>
  </si>
  <si>
    <t>Valdres</t>
  </si>
  <si>
    <t>Hadeland</t>
  </si>
  <si>
    <t>Trøndelag</t>
  </si>
  <si>
    <t>Askøy dekkelegging</t>
  </si>
  <si>
    <t>YIT Norge AS</t>
  </si>
  <si>
    <t>NCC Industry</t>
  </si>
  <si>
    <t>Skanska Industrial Solutions</t>
  </si>
  <si>
    <t xml:space="preserve">Skanska </t>
  </si>
  <si>
    <t xml:space="preserve">Asfaltkontrakter 2019 - Hele landet </t>
  </si>
  <si>
    <t>Riks- og fylkesveger i Østfold - 01</t>
  </si>
  <si>
    <t>Riks- og fylkesveger i Østfold - 02</t>
  </si>
  <si>
    <t>1-01-2019-01</t>
  </si>
  <si>
    <t>1-01-2019-02</t>
  </si>
  <si>
    <t>1-02-2019-01</t>
  </si>
  <si>
    <t>1-02-2019-03</t>
  </si>
  <si>
    <t>1-02-2019-02</t>
  </si>
  <si>
    <t>1-03-2019-01</t>
  </si>
  <si>
    <t>1-04-2019-01</t>
  </si>
  <si>
    <t>1-04-2019-02</t>
  </si>
  <si>
    <t>1-04-2019-03</t>
  </si>
  <si>
    <t>1-04-2019-04</t>
  </si>
  <si>
    <t>Nord-Østerdal</t>
  </si>
  <si>
    <t>1-05-2019-01</t>
  </si>
  <si>
    <t>1-05-2019-02</t>
  </si>
  <si>
    <t>1-05-2019-03</t>
  </si>
  <si>
    <t>1-05-2019-04</t>
  </si>
  <si>
    <t>Toten/Land</t>
  </si>
  <si>
    <t>Gjøvik</t>
  </si>
  <si>
    <t>Buskerud kontrakt - 01</t>
  </si>
  <si>
    <t>2-06-2019-01</t>
  </si>
  <si>
    <t>2-06-2019-02</t>
  </si>
  <si>
    <t>2-06-2019-03</t>
  </si>
  <si>
    <t>Buskerud kontrakt - 02</t>
  </si>
  <si>
    <t>Buskerud kontrakt - 03</t>
  </si>
  <si>
    <t>2-07-2019-01</t>
  </si>
  <si>
    <t>2-07-2019-02</t>
  </si>
  <si>
    <t>2-07-2019-03</t>
  </si>
  <si>
    <t>Vestfold kontrakt - 01</t>
  </si>
  <si>
    <t>Vestfold kontrakt - 02</t>
  </si>
  <si>
    <t>Vestfold kontrakt - 03</t>
  </si>
  <si>
    <t>2-08-2019-01</t>
  </si>
  <si>
    <t>2-08-2019-02</t>
  </si>
  <si>
    <t>2-08-2019-03</t>
  </si>
  <si>
    <t>2-08-2019-04</t>
  </si>
  <si>
    <t>2-08-2019-05</t>
  </si>
  <si>
    <t>Telemark kontrakt - 01</t>
  </si>
  <si>
    <t>Telemark kontrakt - 02</t>
  </si>
  <si>
    <t>Telemark kontrakt - 03</t>
  </si>
  <si>
    <t>Telemark kontrakt - 04</t>
  </si>
  <si>
    <t>Telemark kontrakt - 05</t>
  </si>
  <si>
    <t>2-09-2019-01</t>
  </si>
  <si>
    <t>2-09-2019-02</t>
  </si>
  <si>
    <t>2-09-2019-03</t>
  </si>
  <si>
    <t>Aust-Agder kontrakt - 02</t>
  </si>
  <si>
    <t>Aust-Agder kontrakt - 03</t>
  </si>
  <si>
    <t>Aust-Agder kontrakt - 01 (2-års kontrakt)</t>
  </si>
  <si>
    <t>2-10-2019-01</t>
  </si>
  <si>
    <t>2-10-2019-02</t>
  </si>
  <si>
    <t>Vest-Agder kontrakt - 01</t>
  </si>
  <si>
    <t>Vest-Agder kontrakt - 02</t>
  </si>
  <si>
    <t>1-02-2019-04</t>
  </si>
  <si>
    <t>1-02-2019-05</t>
  </si>
  <si>
    <t>Asker &amp; Bærum</t>
  </si>
  <si>
    <t>Nedre Romerike</t>
  </si>
  <si>
    <t>Forsterkning Akershus</t>
  </si>
  <si>
    <t>Forsterkning Hedmark</t>
  </si>
  <si>
    <t>Vestfold kontrakt - 04</t>
  </si>
  <si>
    <t>2-07-2019-05</t>
  </si>
  <si>
    <t>Vest-Agder kontrakt - 03</t>
  </si>
  <si>
    <t>3-11-2019-01</t>
  </si>
  <si>
    <t>3-11-2019-02</t>
  </si>
  <si>
    <t>3-11-2019-03</t>
  </si>
  <si>
    <t>3-11-2019-04</t>
  </si>
  <si>
    <t>3-11-2019-05</t>
  </si>
  <si>
    <t>Riks- og fylkesveger Dalane</t>
  </si>
  <si>
    <t>Riks- og fylkesveger indre Ryfylke</t>
  </si>
  <si>
    <t>Riks- og fylkesveger Haugesund</t>
  </si>
  <si>
    <t>Fylkesveger Sauda</t>
  </si>
  <si>
    <t>Fylkesveger nord-Jæren og Ryfylke</t>
  </si>
  <si>
    <t>3-12-2019-01</t>
  </si>
  <si>
    <t>3-12-2019-02</t>
  </si>
  <si>
    <t>3-12-2019-03</t>
  </si>
  <si>
    <t>3-12-2019-04</t>
  </si>
  <si>
    <t>Europa- og riksveger i Hordaland</t>
  </si>
  <si>
    <t>Fylkesveger i Bergen og omegn</t>
  </si>
  <si>
    <t>Fylkesveger i Nordhordland</t>
  </si>
  <si>
    <t>Fylkesveger i Sunnhordland, Voss og Hardanger</t>
  </si>
  <si>
    <t>3-14-2019-01</t>
  </si>
  <si>
    <t>3-14-2019-02</t>
  </si>
  <si>
    <t>3-14-2019-03</t>
  </si>
  <si>
    <t>Nordfjord</t>
  </si>
  <si>
    <t>Sunnfjord</t>
  </si>
  <si>
    <t>Sogn</t>
  </si>
  <si>
    <t>4-15-2019-01</t>
  </si>
  <si>
    <t>4-15-2019-02</t>
  </si>
  <si>
    <t>4-15-2019-03</t>
  </si>
  <si>
    <t>4-15-2019-04</t>
  </si>
  <si>
    <t>Nordmøre</t>
  </si>
  <si>
    <t>Ytre Nordmøre og Trøndelag</t>
  </si>
  <si>
    <t>Nordre Sunnmøre og Romsdal</t>
  </si>
  <si>
    <t>Sunnmøre</t>
  </si>
  <si>
    <t>4-50-2019-01</t>
  </si>
  <si>
    <t>4-50-2019-02</t>
  </si>
  <si>
    <t>4-50-2019-03</t>
  </si>
  <si>
    <t>4-50-2019-04</t>
  </si>
  <si>
    <t>4-50-2019-05</t>
  </si>
  <si>
    <t>4-50-2019-06</t>
  </si>
  <si>
    <t>4-50-2019-07</t>
  </si>
  <si>
    <t>Nodal</t>
  </si>
  <si>
    <t>Lifjellet</t>
  </si>
  <si>
    <t>Tunnsjø</t>
  </si>
  <si>
    <t>Inntrøndelag</t>
  </si>
  <si>
    <t>Fosen</t>
  </si>
  <si>
    <t>Stor-Trondheim</t>
  </si>
  <si>
    <t>Trøndelag sør</t>
  </si>
  <si>
    <t>Helgeland indre</t>
  </si>
  <si>
    <t>Helgeland ytre</t>
  </si>
  <si>
    <t>Salten</t>
  </si>
  <si>
    <t>Nordre Nordland</t>
  </si>
  <si>
    <t>Lofoten/Vesterålen</t>
  </si>
  <si>
    <t>5-18-2019-01</t>
  </si>
  <si>
    <t>5-18-2019-02</t>
  </si>
  <si>
    <t>5-18-2019-03</t>
  </si>
  <si>
    <t>5-18-2019-04</t>
  </si>
  <si>
    <t>5-18-2019-05</t>
  </si>
  <si>
    <t>5-19-2019-01</t>
  </si>
  <si>
    <t>5-19-2019-02</t>
  </si>
  <si>
    <t>5-19-2019-03</t>
  </si>
  <si>
    <t>5-19-2019-04</t>
  </si>
  <si>
    <t>5-19-2019-05</t>
  </si>
  <si>
    <t>Sør-Troms</t>
  </si>
  <si>
    <t>Balsfjord/Målselv</t>
  </si>
  <si>
    <t>Tromsø</t>
  </si>
  <si>
    <t>Midt-Troms</t>
  </si>
  <si>
    <t>Ytre Troms</t>
  </si>
  <si>
    <t>Nord-Troms</t>
  </si>
  <si>
    <t>5-19-2019-06</t>
  </si>
  <si>
    <t>5-20-2019-01</t>
  </si>
  <si>
    <t>5-20-2019-02</t>
  </si>
  <si>
    <t>5-20-2019-03</t>
  </si>
  <si>
    <t>Midt-Finnmark</t>
  </si>
  <si>
    <t>Vest-Finnmark</t>
  </si>
  <si>
    <t>Øst-Finnmark</t>
  </si>
  <si>
    <t>2-10-2019-03</t>
  </si>
  <si>
    <t>Asfaltkontrakter 2019 landsoversikt</t>
  </si>
  <si>
    <t>Statens vegvesen Vegdirektoratet - oppdatert 15.11.2019</t>
  </si>
  <si>
    <t>Sum kontrakt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</si>
</sst>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\ %"/>
    <numFmt numFmtId="167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99">
    <xf numFmtId="0" fontId="0" fillId="0" borderId="0" xfId="0"/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/>
    <xf numFmtId="3" fontId="3" fillId="2" borderId="1" xfId="0" applyNumberFormat="1" applyFont="1" applyFill="1" applyBorder="1" applyAlignment="1"/>
    <xf numFmtId="3" fontId="3" fillId="0" borderId="1" xfId="0" applyNumberFormat="1" applyFont="1" applyBorder="1" applyAlignment="1">
      <alignment wrapText="1"/>
    </xf>
    <xf numFmtId="0" fontId="3" fillId="0" borderId="0" xfId="0" applyFont="1"/>
    <xf numFmtId="3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3" xfId="0" applyNumberFormat="1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3" fontId="3" fillId="0" borderId="7" xfId="0" applyNumberFormat="1" applyFont="1" applyBorder="1"/>
    <xf numFmtId="3" fontId="3" fillId="0" borderId="5" xfId="0" applyNumberFormat="1" applyFont="1" applyBorder="1"/>
    <xf numFmtId="3" fontId="6" fillId="0" borderId="8" xfId="0" applyNumberFormat="1" applyFont="1" applyBorder="1" applyAlignment="1">
      <alignment horizontal="center" vertical="center" textRotation="90" wrapText="1"/>
    </xf>
    <xf numFmtId="3" fontId="6" fillId="0" borderId="8" xfId="0" applyNumberFormat="1" applyFont="1" applyBorder="1" applyAlignment="1">
      <alignment horizontal="center" textRotation="90" wrapText="1"/>
    </xf>
    <xf numFmtId="3" fontId="7" fillId="0" borderId="8" xfId="0" applyNumberFormat="1" applyFont="1" applyBorder="1" applyAlignment="1">
      <alignment horizontal="center" textRotation="90" wrapText="1"/>
    </xf>
    <xf numFmtId="3" fontId="6" fillId="0" borderId="8" xfId="0" applyNumberFormat="1" applyFont="1" applyBorder="1" applyAlignment="1">
      <alignment horizontal="center" textRotation="90"/>
    </xf>
    <xf numFmtId="3" fontId="3" fillId="0" borderId="1" xfId="0" applyNumberFormat="1" applyFont="1" applyBorder="1" applyAlignment="1">
      <alignment horizontal="center" wrapText="1"/>
    </xf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/>
    <xf numFmtId="3" fontId="3" fillId="0" borderId="17" xfId="0" applyNumberFormat="1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3" fontId="10" fillId="3" borderId="22" xfId="0" applyNumberFormat="1" applyFont="1" applyFill="1" applyBorder="1" applyAlignment="1"/>
    <xf numFmtId="3" fontId="9" fillId="3" borderId="6" xfId="0" applyNumberFormat="1" applyFont="1" applyFill="1" applyBorder="1"/>
    <xf numFmtId="0" fontId="3" fillId="0" borderId="18" xfId="0" applyFont="1" applyBorder="1" applyAlignment="1"/>
    <xf numFmtId="3" fontId="3" fillId="0" borderId="25" xfId="0" applyNumberFormat="1" applyFont="1" applyBorder="1"/>
    <xf numFmtId="0" fontId="2" fillId="0" borderId="27" xfId="0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0" fontId="3" fillId="0" borderId="30" xfId="0" applyFont="1" applyBorder="1"/>
    <xf numFmtId="3" fontId="3" fillId="0" borderId="31" xfId="0" applyNumberFormat="1" applyFont="1" applyBorder="1"/>
    <xf numFmtId="0" fontId="2" fillId="0" borderId="32" xfId="0" applyFont="1" applyBorder="1"/>
    <xf numFmtId="0" fontId="2" fillId="0" borderId="33" xfId="0" applyFont="1" applyBorder="1"/>
    <xf numFmtId="3" fontId="2" fillId="0" borderId="33" xfId="0" applyNumberFormat="1" applyFont="1" applyBorder="1"/>
    <xf numFmtId="3" fontId="3" fillId="0" borderId="36" xfId="0" applyNumberFormat="1" applyFont="1" applyBorder="1"/>
    <xf numFmtId="0" fontId="3" fillId="0" borderId="21" xfId="0" applyFont="1" applyBorder="1" applyAlignment="1"/>
    <xf numFmtId="3" fontId="10" fillId="3" borderId="35" xfId="0" applyNumberFormat="1" applyFont="1" applyFill="1" applyBorder="1" applyAlignment="1"/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center" textRotation="90" wrapText="1"/>
    </xf>
    <xf numFmtId="3" fontId="7" fillId="0" borderId="9" xfId="0" applyNumberFormat="1" applyFont="1" applyBorder="1" applyAlignment="1">
      <alignment horizontal="center" textRotation="90" wrapText="1"/>
    </xf>
    <xf numFmtId="3" fontId="6" fillId="0" borderId="9" xfId="0" applyNumberFormat="1" applyFont="1" applyBorder="1" applyAlignment="1">
      <alignment horizontal="center" textRotation="90"/>
    </xf>
    <xf numFmtId="1" fontId="3" fillId="0" borderId="11" xfId="0" applyNumberFormat="1" applyFont="1" applyBorder="1" applyAlignment="1"/>
    <xf numFmtId="0" fontId="3" fillId="0" borderId="27" xfId="0" applyFont="1" applyBorder="1"/>
    <xf numFmtId="0" fontId="2" fillId="0" borderId="29" xfId="0" applyFont="1" applyBorder="1"/>
    <xf numFmtId="165" fontId="3" fillId="0" borderId="8" xfId="2" applyNumberFormat="1" applyFont="1" applyBorder="1"/>
    <xf numFmtId="165" fontId="3" fillId="0" borderId="40" xfId="2" applyNumberFormat="1" applyFont="1" applyBorder="1"/>
    <xf numFmtId="165" fontId="3" fillId="0" borderId="10" xfId="2" applyNumberFormat="1" applyFont="1" applyBorder="1"/>
    <xf numFmtId="3" fontId="6" fillId="0" borderId="40" xfId="0" applyNumberFormat="1" applyFont="1" applyBorder="1" applyAlignment="1">
      <alignment horizontal="center" textRotation="90"/>
    </xf>
    <xf numFmtId="3" fontId="6" fillId="0" borderId="11" xfId="0" applyNumberFormat="1" applyFont="1" applyBorder="1" applyAlignment="1">
      <alignment horizontal="center" textRotation="90"/>
    </xf>
    <xf numFmtId="3" fontId="3" fillId="0" borderId="7" xfId="0" applyNumberFormat="1" applyFon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/>
    <xf numFmtId="3" fontId="2" fillId="2" borderId="7" xfId="0" applyNumberFormat="1" applyFont="1" applyFill="1" applyBorder="1" applyAlignment="1"/>
    <xf numFmtId="3" fontId="3" fillId="0" borderId="7" xfId="0" applyNumberFormat="1" applyFont="1" applyBorder="1" applyAlignment="1"/>
    <xf numFmtId="165" fontId="3" fillId="0" borderId="9" xfId="2" applyNumberFormat="1" applyFont="1" applyBorder="1"/>
    <xf numFmtId="165" fontId="3" fillId="0" borderId="0" xfId="2" applyNumberFormat="1" applyFont="1"/>
    <xf numFmtId="0" fontId="3" fillId="0" borderId="5" xfId="0" applyFont="1" applyBorder="1"/>
    <xf numFmtId="165" fontId="3" fillId="0" borderId="43" xfId="2" applyNumberFormat="1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1" fontId="6" fillId="0" borderId="46" xfId="0" applyNumberFormat="1" applyFont="1" applyBorder="1" applyAlignment="1">
      <alignment horizontal="left"/>
    </xf>
    <xf numFmtId="3" fontId="2" fillId="3" borderId="22" xfId="0" applyNumberFormat="1" applyFont="1" applyFill="1" applyBorder="1" applyAlignment="1"/>
    <xf numFmtId="3" fontId="2" fillId="0" borderId="42" xfId="0" applyNumberFormat="1" applyFont="1" applyBorder="1" applyAlignment="1"/>
    <xf numFmtId="1" fontId="6" fillId="0" borderId="47" xfId="0" applyNumberFormat="1" applyFont="1" applyBorder="1" applyAlignment="1">
      <alignment horizontal="left"/>
    </xf>
    <xf numFmtId="3" fontId="2" fillId="0" borderId="44" xfId="0" applyNumberFormat="1" applyFont="1" applyBorder="1" applyAlignment="1"/>
    <xf numFmtId="3" fontId="2" fillId="3" borderId="6" xfId="0" applyNumberFormat="1" applyFont="1" applyFill="1" applyBorder="1" applyAlignment="1"/>
    <xf numFmtId="165" fontId="2" fillId="0" borderId="0" xfId="2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 applyBorder="1" applyAlignment="1"/>
    <xf numFmtId="3" fontId="13" fillId="2" borderId="1" xfId="0" applyNumberFormat="1" applyFont="1" applyFill="1" applyBorder="1" applyAlignment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3" fontId="2" fillId="3" borderId="53" xfId="0" applyNumberFormat="1" applyFont="1" applyFill="1" applyBorder="1" applyAlignment="1"/>
    <xf numFmtId="3" fontId="2" fillId="0" borderId="54" xfId="0" applyNumberFormat="1" applyFont="1" applyBorder="1" applyAlignment="1"/>
    <xf numFmtId="0" fontId="3" fillId="0" borderId="16" xfId="0" applyFont="1" applyBorder="1" applyAlignment="1"/>
    <xf numFmtId="0" fontId="3" fillId="0" borderId="55" xfId="0" applyFont="1" applyBorder="1" applyAlignment="1"/>
    <xf numFmtId="3" fontId="13" fillId="0" borderId="1" xfId="0" applyNumberFormat="1" applyFont="1" applyBorder="1"/>
    <xf numFmtId="3" fontId="13" fillId="0" borderId="31" xfId="0" applyNumberFormat="1" applyFont="1" applyBorder="1"/>
    <xf numFmtId="3" fontId="13" fillId="0" borderId="9" xfId="0" applyNumberFormat="1" applyFont="1" applyBorder="1"/>
    <xf numFmtId="1" fontId="10" fillId="0" borderId="40" xfId="0" applyNumberFormat="1" applyFont="1" applyBorder="1" applyAlignment="1"/>
    <xf numFmtId="1" fontId="6" fillId="0" borderId="11" xfId="0" applyNumberFormat="1" applyFont="1" applyBorder="1" applyAlignment="1"/>
    <xf numFmtId="0" fontId="9" fillId="0" borderId="7" xfId="0" applyFont="1" applyBorder="1"/>
    <xf numFmtId="0" fontId="3" fillId="0" borderId="56" xfId="0" applyFont="1" applyBorder="1"/>
    <xf numFmtId="1" fontId="10" fillId="0" borderId="7" xfId="0" applyNumberFormat="1" applyFont="1" applyBorder="1" applyAlignment="1"/>
    <xf numFmtId="1" fontId="6" fillId="0" borderId="7" xfId="0" applyNumberFormat="1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39" xfId="0" applyFont="1" applyBorder="1"/>
    <xf numFmtId="0" fontId="3" fillId="0" borderId="41" xfId="0" applyFont="1" applyBorder="1"/>
    <xf numFmtId="1" fontId="3" fillId="0" borderId="7" xfId="0" applyNumberFormat="1" applyFont="1" applyBorder="1" applyAlignment="1"/>
    <xf numFmtId="0" fontId="3" fillId="0" borderId="7" xfId="0" applyFont="1" applyBorder="1"/>
    <xf numFmtId="1" fontId="10" fillId="0" borderId="11" xfId="0" applyNumberFormat="1" applyFont="1" applyBorder="1" applyAlignment="1"/>
    <xf numFmtId="3" fontId="3" fillId="3" borderId="57" xfId="0" applyNumberFormat="1" applyFont="1" applyFill="1" applyBorder="1"/>
    <xf numFmtId="3" fontId="3" fillId="3" borderId="58" xfId="0" applyNumberFormat="1" applyFont="1" applyFill="1" applyBorder="1"/>
    <xf numFmtId="3" fontId="3" fillId="3" borderId="59" xfId="0" applyNumberFormat="1" applyFont="1" applyFill="1" applyBorder="1"/>
    <xf numFmtId="3" fontId="3" fillId="3" borderId="60" xfId="0" applyNumberFormat="1" applyFont="1" applyFill="1" applyBorder="1"/>
    <xf numFmtId="3" fontId="3" fillId="3" borderId="62" xfId="0" applyNumberFormat="1" applyFont="1" applyFill="1" applyBorder="1"/>
    <xf numFmtId="3" fontId="10" fillId="3" borderId="63" xfId="0" applyNumberFormat="1" applyFont="1" applyFill="1" applyBorder="1" applyAlignment="1"/>
    <xf numFmtId="3" fontId="3" fillId="3" borderId="63" xfId="0" applyNumberFormat="1" applyFont="1" applyFill="1" applyBorder="1" applyAlignment="1"/>
    <xf numFmtId="3" fontId="3" fillId="3" borderId="63" xfId="0" applyNumberFormat="1" applyFont="1" applyFill="1" applyBorder="1"/>
    <xf numFmtId="3" fontId="10" fillId="3" borderId="58" xfId="0" applyNumberFormat="1" applyFont="1" applyFill="1" applyBorder="1" applyAlignment="1"/>
    <xf numFmtId="0" fontId="11" fillId="0" borderId="0" xfId="0" applyFont="1" applyAlignment="1">
      <alignment horizontal="left"/>
    </xf>
    <xf numFmtId="0" fontId="6" fillId="0" borderId="49" xfId="1" applyFont="1" applyBorder="1" applyAlignment="1"/>
    <xf numFmtId="0" fontId="9" fillId="0" borderId="27" xfId="0" applyFont="1" applyBorder="1"/>
    <xf numFmtId="0" fontId="3" fillId="0" borderId="9" xfId="0" applyFont="1" applyBorder="1"/>
    <xf numFmtId="0" fontId="3" fillId="0" borderId="48" xfId="0" applyFont="1" applyBorder="1"/>
    <xf numFmtId="3" fontId="2" fillId="3" borderId="61" xfId="0" applyNumberFormat="1" applyFont="1" applyFill="1" applyBorder="1"/>
    <xf numFmtId="3" fontId="2" fillId="0" borderId="76" xfId="0" applyNumberFormat="1" applyFont="1" applyBorder="1"/>
    <xf numFmtId="3" fontId="3" fillId="0" borderId="38" xfId="0" applyNumberFormat="1" applyFont="1" applyBorder="1"/>
    <xf numFmtId="3" fontId="3" fillId="0" borderId="47" xfId="0" applyNumberFormat="1" applyFont="1" applyBorder="1"/>
    <xf numFmtId="3" fontId="2" fillId="0" borderId="75" xfId="0" applyNumberFormat="1" applyFont="1" applyBorder="1"/>
    <xf numFmtId="3" fontId="13" fillId="0" borderId="1" xfId="0" applyNumberFormat="1" applyFont="1" applyBorder="1" applyAlignment="1">
      <alignment horizontal="right"/>
    </xf>
    <xf numFmtId="165" fontId="3" fillId="0" borderId="77" xfId="2" applyNumberFormat="1" applyFont="1" applyBorder="1"/>
    <xf numFmtId="3" fontId="2" fillId="0" borderId="79" xfId="0" applyNumberFormat="1" applyFont="1" applyBorder="1"/>
    <xf numFmtId="1" fontId="3" fillId="0" borderId="11" xfId="0" applyNumberFormat="1" applyFont="1" applyBorder="1" applyAlignment="1">
      <alignment wrapText="1"/>
    </xf>
    <xf numFmtId="3" fontId="13" fillId="2" borderId="1" xfId="0" applyNumberFormat="1" applyFont="1" applyFill="1" applyBorder="1" applyAlignment="1">
      <alignment horizontal="right"/>
    </xf>
    <xf numFmtId="0" fontId="3" fillId="0" borderId="47" xfId="0" applyFont="1" applyBorder="1"/>
    <xf numFmtId="3" fontId="13" fillId="0" borderId="78" xfId="0" applyNumberFormat="1" applyFont="1" applyBorder="1"/>
    <xf numFmtId="3" fontId="2" fillId="3" borderId="64" xfId="0" applyNumberFormat="1" applyFont="1" applyFill="1" applyBorder="1"/>
    <xf numFmtId="3" fontId="6" fillId="0" borderId="4" xfId="0" applyNumberFormat="1" applyFont="1" applyBorder="1" applyAlignment="1">
      <alignment horizontal="center" textRotation="90" wrapText="1"/>
    </xf>
    <xf numFmtId="3" fontId="13" fillId="0" borderId="3" xfId="0" applyNumberFormat="1" applyFont="1" applyBorder="1"/>
    <xf numFmtId="3" fontId="13" fillId="0" borderId="11" xfId="0" applyNumberFormat="1" applyFont="1" applyBorder="1"/>
    <xf numFmtId="3" fontId="3" fillId="0" borderId="48" xfId="0" applyNumberFormat="1" applyFont="1" applyBorder="1"/>
    <xf numFmtId="14" fontId="3" fillId="0" borderId="21" xfId="0" applyNumberFormat="1" applyFont="1" applyBorder="1"/>
    <xf numFmtId="3" fontId="3" fillId="3" borderId="63" xfId="0" quotePrefix="1" applyNumberFormat="1" applyFont="1" applyFill="1" applyBorder="1" applyAlignment="1">
      <alignment horizontal="right"/>
    </xf>
    <xf numFmtId="1" fontId="3" fillId="0" borderId="39" xfId="0" applyNumberFormat="1" applyFont="1" applyBorder="1" applyAlignment="1"/>
    <xf numFmtId="3" fontId="3" fillId="0" borderId="78" xfId="0" applyNumberFormat="1" applyFont="1" applyBorder="1"/>
    <xf numFmtId="0" fontId="8" fillId="0" borderId="49" xfId="0" applyFont="1" applyBorder="1"/>
    <xf numFmtId="0" fontId="8" fillId="0" borderId="80" xfId="0" applyFont="1" applyFill="1" applyBorder="1" applyAlignment="1">
      <alignment horizontal="center"/>
    </xf>
    <xf numFmtId="1" fontId="2" fillId="0" borderId="81" xfId="0" applyNumberFormat="1" applyFont="1" applyFill="1" applyBorder="1" applyAlignment="1">
      <alignment horizontal="center" wrapText="1"/>
    </xf>
    <xf numFmtId="1" fontId="2" fillId="3" borderId="82" xfId="0" applyNumberFormat="1" applyFont="1" applyFill="1" applyBorder="1" applyAlignment="1"/>
    <xf numFmtId="0" fontId="8" fillId="0" borderId="12" xfId="0" applyFont="1" applyFill="1" applyBorder="1" applyAlignment="1">
      <alignment horizontal="center"/>
    </xf>
    <xf numFmtId="3" fontId="13" fillId="0" borderId="10" xfId="0" applyNumberFormat="1" applyFont="1" applyBorder="1"/>
    <xf numFmtId="3" fontId="3" fillId="3" borderId="44" xfId="0" applyNumberFormat="1" applyFont="1" applyFill="1" applyBorder="1"/>
    <xf numFmtId="3" fontId="3" fillId="3" borderId="4" xfId="0" applyNumberFormat="1" applyFont="1" applyFill="1" applyBorder="1"/>
    <xf numFmtId="3" fontId="2" fillId="3" borderId="65" xfId="0" applyNumberFormat="1" applyFont="1" applyFill="1" applyBorder="1"/>
    <xf numFmtId="3" fontId="13" fillId="0" borderId="41" xfId="0" applyNumberFormat="1" applyFont="1" applyBorder="1"/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Border="1" applyAlignment="1"/>
    <xf numFmtId="3" fontId="13" fillId="0" borderId="0" xfId="0" applyNumberFormat="1" applyFont="1"/>
    <xf numFmtId="0" fontId="2" fillId="0" borderId="67" xfId="0" applyFont="1" applyBorder="1" applyAlignment="1">
      <alignment horizontal="center"/>
    </xf>
    <xf numFmtId="0" fontId="3" fillId="0" borderId="68" xfId="0" applyFont="1" applyBorder="1" applyAlignment="1"/>
    <xf numFmtId="1" fontId="2" fillId="0" borderId="69" xfId="0" applyNumberFormat="1" applyFont="1" applyBorder="1" applyAlignment="1">
      <alignment horizontal="center" wrapText="1"/>
    </xf>
    <xf numFmtId="1" fontId="3" fillId="0" borderId="70" xfId="0" applyNumberFormat="1" applyFont="1" applyBorder="1" applyAlignment="1"/>
    <xf numFmtId="0" fontId="6" fillId="0" borderId="3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10" fillId="0" borderId="73" xfId="1" applyFont="1" applyBorder="1" applyAlignment="1">
      <alignment horizontal="center"/>
    </xf>
    <xf numFmtId="0" fontId="12" fillId="0" borderId="74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26" xfId="0" applyFont="1" applyBorder="1" applyAlignment="1">
      <alignment horizontal="center" textRotation="90"/>
    </xf>
    <xf numFmtId="3" fontId="2" fillId="0" borderId="24" xfId="0" applyNumberFormat="1" applyFont="1" applyBorder="1" applyAlignment="1"/>
    <xf numFmtId="3" fontId="2" fillId="0" borderId="25" xfId="0" applyNumberFormat="1" applyFont="1" applyBorder="1" applyAlignment="1"/>
    <xf numFmtId="3" fontId="2" fillId="0" borderId="85" xfId="0" applyNumberFormat="1" applyFont="1" applyFill="1" applyBorder="1" applyAlignment="1"/>
    <xf numFmtId="165" fontId="2" fillId="0" borderId="45" xfId="0" applyNumberFormat="1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 textRotation="90"/>
    </xf>
    <xf numFmtId="3" fontId="6" fillId="0" borderId="37" xfId="0" applyNumberFormat="1" applyFont="1" applyBorder="1" applyAlignment="1">
      <alignment horizontal="center" textRotation="90"/>
    </xf>
    <xf numFmtId="3" fontId="3" fillId="0" borderId="17" xfId="0" applyNumberFormat="1" applyFont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/>
    <xf numFmtId="3" fontId="3" fillId="0" borderId="17" xfId="0" applyNumberFormat="1" applyFont="1" applyBorder="1" applyAlignment="1"/>
    <xf numFmtId="3" fontId="2" fillId="0" borderId="88" xfId="0" applyNumberFormat="1" applyFont="1" applyBorder="1"/>
    <xf numFmtId="9" fontId="3" fillId="0" borderId="23" xfId="2" applyFont="1" applyBorder="1"/>
    <xf numFmtId="9" fontId="3" fillId="0" borderId="37" xfId="2" applyFont="1" applyBorder="1"/>
    <xf numFmtId="3" fontId="3" fillId="0" borderId="37" xfId="0" applyNumberFormat="1" applyFont="1" applyBorder="1"/>
    <xf numFmtId="3" fontId="3" fillId="0" borderId="89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165" fontId="3" fillId="0" borderId="37" xfId="2" applyNumberFormat="1" applyFont="1" applyBorder="1"/>
    <xf numFmtId="9" fontId="3" fillId="0" borderId="34" xfId="2" applyFont="1" applyBorder="1"/>
    <xf numFmtId="3" fontId="3" fillId="0" borderId="2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2" fillId="0" borderId="86" xfId="0" applyNumberFormat="1" applyFont="1" applyBorder="1"/>
  </cellXfs>
  <cellStyles count="7">
    <cellStyle name="Default" xfId="1" xr:uid="{00000000-0005-0000-0000-000000000000}"/>
    <cellStyle name="Komma 2" xfId="4" xr:uid="{00000000-0005-0000-0000-000001000000}"/>
    <cellStyle name="Komma 3" xfId="3" xr:uid="{00000000-0005-0000-0000-000002000000}"/>
    <cellStyle name="Normal" xfId="0" builtinId="0"/>
    <cellStyle name="Normal 2" xfId="5" xr:uid="{00000000-0005-0000-0000-000004000000}"/>
    <cellStyle name="Prosent" xfId="2" builtinId="5"/>
    <cellStyle name="Pros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(Rv/Fv) - Totale kontraktssummer 2019</a:t>
            </a:r>
            <a:endParaRPr lang="nb-NO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Status nov.</a:t>
            </a:r>
          </a:p>
        </c:rich>
      </c:tx>
      <c:layout>
        <c:manualLayout>
          <c:xMode val="edge"/>
          <c:yMode val="edge"/>
          <c:x val="0.2130299896587383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13559322033898305"/>
          <c:w val="0.79627714581178899"/>
          <c:h val="0.59661016949152545"/>
        </c:manualLayout>
      </c:layout>
      <c:barChart>
        <c:barDir val="col"/>
        <c:grouping val="stacked"/>
        <c:varyColors val="0"/>
        <c:ser>
          <c:idx val="0"/>
          <c:order val="0"/>
          <c:tx>
            <c:v>Region øst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Kontraktoversikt!$D$7:$L$7</c:f>
              <c:numCache>
                <c:formatCode>#,##0</c:formatCode>
                <c:ptCount val="9"/>
                <c:pt idx="2">
                  <c:v>65747</c:v>
                </c:pt>
                <c:pt idx="3">
                  <c:v>142141</c:v>
                </c:pt>
                <c:pt idx="4">
                  <c:v>0</c:v>
                </c:pt>
                <c:pt idx="5">
                  <c:v>99223</c:v>
                </c:pt>
                <c:pt idx="6">
                  <c:v>80535</c:v>
                </c:pt>
                <c:pt idx="7">
                  <c:v>303090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8-43ED-AC3B-EE252B4D86F0}"/>
            </c:ext>
          </c:extLst>
        </c:ser>
        <c:ser>
          <c:idx val="1"/>
          <c:order val="1"/>
          <c:tx>
            <c:v>Region sør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Kontraktoversikt!$D$8:$L$8</c:f>
              <c:numCache>
                <c:formatCode>#,##0</c:formatCode>
                <c:ptCount val="9"/>
                <c:pt idx="2">
                  <c:v>80998</c:v>
                </c:pt>
                <c:pt idx="3">
                  <c:v>288601</c:v>
                </c:pt>
                <c:pt idx="4">
                  <c:v>0</c:v>
                </c:pt>
                <c:pt idx="5">
                  <c:v>0</c:v>
                </c:pt>
                <c:pt idx="6">
                  <c:v>27182</c:v>
                </c:pt>
                <c:pt idx="7">
                  <c:v>93826</c:v>
                </c:pt>
                <c:pt idx="8">
                  <c:v>25768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8-43ED-AC3B-EE252B4D86F0}"/>
            </c:ext>
          </c:extLst>
        </c:ser>
        <c:ser>
          <c:idx val="2"/>
          <c:order val="2"/>
          <c:tx>
            <c:v>Region vest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Kontraktoversikt!$D$9:$L$9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43397</c:v>
                </c:pt>
                <c:pt idx="3">
                  <c:v>48043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187673</c:v>
                </c:pt>
                <c:pt idx="8">
                  <c:v>33553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8-43ED-AC3B-EE252B4D86F0}"/>
            </c:ext>
          </c:extLst>
        </c:ser>
        <c:ser>
          <c:idx val="3"/>
          <c:order val="3"/>
          <c:tx>
            <c:v>Region midt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Kontraktoversikt!$D$10:$L$10</c:f>
              <c:numCache>
                <c:formatCode>#,##0</c:formatCode>
                <c:ptCount val="9"/>
                <c:pt idx="2">
                  <c:v>44419</c:v>
                </c:pt>
                <c:pt idx="3">
                  <c:v>41556</c:v>
                </c:pt>
                <c:pt idx="4">
                  <c:v>0</c:v>
                </c:pt>
                <c:pt idx="5">
                  <c:v>0</c:v>
                </c:pt>
                <c:pt idx="6">
                  <c:v>128304</c:v>
                </c:pt>
                <c:pt idx="7">
                  <c:v>145774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8-43ED-AC3B-EE252B4D86F0}"/>
            </c:ext>
          </c:extLst>
        </c:ser>
        <c:ser>
          <c:idx val="4"/>
          <c:order val="4"/>
          <c:tx>
            <c:v>Region nord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Kontraktoversikt!$D$11:$L$11</c:f>
              <c:numCache>
                <c:formatCode>#,##0</c:formatCode>
                <c:ptCount val="9"/>
                <c:pt idx="2">
                  <c:v>200891</c:v>
                </c:pt>
                <c:pt idx="3">
                  <c:v>0</c:v>
                </c:pt>
                <c:pt idx="4">
                  <c:v>81996</c:v>
                </c:pt>
                <c:pt idx="5">
                  <c:v>0</c:v>
                </c:pt>
                <c:pt idx="6">
                  <c:v>0</c:v>
                </c:pt>
                <c:pt idx="7">
                  <c:v>152412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A8-43ED-AC3B-EE252B4D8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17387544"/>
        <c:axId val="417388328"/>
      </c:barChart>
      <c:catAx>
        <c:axId val="41738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738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8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(1000 kr)</a:t>
                </a:r>
              </a:p>
            </c:rich>
          </c:tx>
          <c:layout>
            <c:manualLayout>
              <c:xMode val="edge"/>
              <c:yMode val="edge"/>
              <c:x val="3.6194415718717683E-2"/>
              <c:y val="5.76271186440677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73875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54567390554981"/>
          <c:y val="0.13615819209039548"/>
          <c:w val="0.20027576697690452"/>
          <c:h val="0.254802259887005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2019 - Status nov.</a:t>
            </a:r>
            <a:endParaRPr lang="nb-NO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Hele landet - samlet kontraktsum 2.315 mill kr (eks.mva)</a:t>
            </a:r>
            <a:endParaRPr lang="nb-NO"/>
          </a:p>
        </c:rich>
      </c:tx>
      <c:layout>
        <c:manualLayout>
          <c:xMode val="edge"/>
          <c:yMode val="edge"/>
          <c:x val="0.13613356663750364"/>
          <c:y val="1.9563220883909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29300776914539"/>
          <c:y val="0.27610265551598878"/>
          <c:w val="0.37455328083989503"/>
          <c:h val="0.5509773545327999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74-425B-A7A3-72DEC6A6FDF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74-425B-A7A3-72DEC6A6FDF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74-425B-A7A3-72DEC6A6FDF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74-425B-A7A3-72DEC6A6FDF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74-425B-A7A3-72DEC6A6FDF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74-425B-A7A3-72DEC6A6FDF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74-425B-A7A3-72DEC6A6FDF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74-425B-A7A3-72DEC6A6FDF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74-425B-A7A3-72DEC6A6FDF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174-425B-A7A3-72DEC6A6FDF6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174-425B-A7A3-72DEC6A6FDF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174-425B-A7A3-72DEC6A6FDF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174-425B-A7A3-72DEC6A6FDF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174-425B-A7A3-72DEC6A6FDF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74-425B-A7A3-72DEC6A6FDF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74-425B-A7A3-72DEC6A6FDF6}"/>
                </c:ext>
              </c:extLst>
            </c:dLbl>
            <c:dLbl>
              <c:idx val="2"/>
              <c:layout>
                <c:manualLayout>
                  <c:x val="-8.4512102653834936E-3"/>
                  <c:y val="-5.40225356443717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74-425B-A7A3-72DEC6A6FDF6}"/>
                </c:ext>
              </c:extLst>
            </c:dLbl>
            <c:dLbl>
              <c:idx val="3"/>
              <c:layout>
                <c:manualLayout>
                  <c:x val="9.6154913969087194E-2"/>
                  <c:y val="-2.43935377502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74-425B-A7A3-72DEC6A6FDF6}"/>
                </c:ext>
              </c:extLst>
            </c:dLbl>
            <c:dLbl>
              <c:idx val="4"/>
              <c:layout>
                <c:manualLayout>
                  <c:x val="6.4226421697287941E-2"/>
                  <c:y val="-3.6731960914055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74-425B-A7A3-72DEC6A6FDF6}"/>
                </c:ext>
              </c:extLst>
            </c:dLbl>
            <c:dLbl>
              <c:idx val="5"/>
              <c:layout>
                <c:manualLayout>
                  <c:x val="4.9251093613298338E-2"/>
                  <c:y val="5.07196140825812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74-425B-A7A3-72DEC6A6FDF6}"/>
                </c:ext>
              </c:extLst>
            </c:dLbl>
            <c:dLbl>
              <c:idx val="6"/>
              <c:layout>
                <c:manualLayout>
                  <c:x val="1.8687664041994207E-3"/>
                  <c:y val="6.2844740722030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74-425B-A7A3-72DEC6A6FDF6}"/>
                </c:ext>
              </c:extLst>
            </c:dLbl>
            <c:dLbl>
              <c:idx val="7"/>
              <c:layout>
                <c:manualLayout>
                  <c:x val="-2.9381044036162145E-2"/>
                  <c:y val="3.70449559747736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74-425B-A7A3-72DEC6A6FDF6}"/>
                </c:ext>
              </c:extLst>
            </c:dLbl>
            <c:dLbl>
              <c:idx val="8"/>
              <c:layout>
                <c:manualLayout>
                  <c:x val="-3.0735841353164241E-2"/>
                  <c:y val="-5.10332955359765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74-425B-A7A3-72DEC6A6FDF6}"/>
                </c:ext>
              </c:extLst>
            </c:dLbl>
            <c:dLbl>
              <c:idx val="9"/>
              <c:layout>
                <c:manualLayout>
                  <c:x val="-6.9084572761738114E-2"/>
                  <c:y val="-2.45556980201689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74-425B-A7A3-72DEC6A6FDF6}"/>
                </c:ext>
              </c:extLst>
            </c:dLbl>
            <c:dLbl>
              <c:idx val="10"/>
              <c:layout>
                <c:manualLayout>
                  <c:x val="-1.6407640711577718E-2"/>
                  <c:y val="-3.8576126439022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74-425B-A7A3-72DEC6A6FDF6}"/>
                </c:ext>
              </c:extLst>
            </c:dLbl>
            <c:dLbl>
              <c:idx val="11"/>
              <c:layout>
                <c:manualLayout>
                  <c:x val="-4.8199825021872263E-2"/>
                  <c:y val="-1.2938501961710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74-425B-A7A3-72DEC6A6FDF6}"/>
                </c:ext>
              </c:extLst>
            </c:dLbl>
            <c:dLbl>
              <c:idx val="12"/>
              <c:layout>
                <c:manualLayout>
                  <c:x val="-0.11853893263342087"/>
                  <c:y val="-3.3245772507502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74-425B-A7A3-72DEC6A6FDF6}"/>
                </c:ext>
              </c:extLst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74-425B-A7A3-72DEC6A6FDF6}"/>
                </c:ext>
              </c:extLst>
            </c:dLbl>
            <c:dLbl>
              <c:idx val="15"/>
              <c:layout>
                <c:manualLayout>
                  <c:x val="-0.21070959359824754"/>
                  <c:y val="-5.1073632109200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74-425B-A7A3-72DEC6A6FDF6}"/>
                </c:ext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Kontraktoversikt!$D$12:$L$12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435452</c:v>
                </c:pt>
                <c:pt idx="3">
                  <c:v>520341</c:v>
                </c:pt>
                <c:pt idx="4">
                  <c:v>81996</c:v>
                </c:pt>
                <c:pt idx="5">
                  <c:v>99223</c:v>
                </c:pt>
                <c:pt idx="6">
                  <c:v>236021</c:v>
                </c:pt>
                <c:pt idx="7">
                  <c:v>882775</c:v>
                </c:pt>
                <c:pt idx="8">
                  <c:v>59321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174-425B-A7A3-72DEC6A6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nord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2019 - Status nov.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Samlet kontraktsum  435 mill kr (eks. mva)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rich>
      </c:tx>
      <c:layout>
        <c:manualLayout>
          <c:xMode val="edge"/>
          <c:yMode val="edge"/>
          <c:x val="0.29317060367454073"/>
          <c:y val="2.12884688775832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0784485272676"/>
          <c:y val="0.2434132042732062"/>
          <c:w val="0.44418291046952463"/>
          <c:h val="0.653404301760185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7D-4B34-BEE3-5D6AC9523A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7D-4B34-BEE3-5D6AC9523A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7D-4B34-BEE3-5D6AC9523A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7D-4B34-BEE3-5D6AC9523A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7D-4B34-BEE3-5D6AC9523A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7D-4B34-BEE3-5D6AC9523A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D7D-4B34-BEE3-5D6AC9523A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D7D-4B34-BEE3-5D6AC9523A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D7D-4B34-BEE3-5D6AC9523A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D7D-4B34-BEE3-5D6AC9523A3E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D7D-4B34-BEE3-5D6AC9523A3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D7D-4B34-BEE3-5D6AC9523A3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D7D-4B34-BEE3-5D6AC9523A3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D7D-4B34-BEE3-5D6AC9523A3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7D-4B34-BEE3-5D6AC9523A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7D-4B34-BEE3-5D6AC9523A3E}"/>
                </c:ext>
              </c:extLst>
            </c:dLbl>
            <c:dLbl>
              <c:idx val="2"/>
              <c:layout>
                <c:manualLayout>
                  <c:x val="2.1462475348184139E-2"/>
                  <c:y val="-8.2739934832778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7D-4B34-BEE3-5D6AC9523A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7D-4B34-BEE3-5D6AC9523A3E}"/>
                </c:ext>
              </c:extLst>
            </c:dLbl>
            <c:dLbl>
              <c:idx val="4"/>
              <c:layout>
                <c:manualLayout>
                  <c:x val="-0.12890483306678785"/>
                  <c:y val="-2.9332442743188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7D-4B34-BEE3-5D6AC9523A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7D-4B34-BEE3-5D6AC9523A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7D-4B34-BEE3-5D6AC9523A3E}"/>
                </c:ext>
              </c:extLst>
            </c:dLbl>
            <c:dLbl>
              <c:idx val="7"/>
              <c:layout>
                <c:manualLayout>
                  <c:x val="-2.56380050162986E-2"/>
                  <c:y val="4.5676827101343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7D-4B34-BEE3-5D6AC9523A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7D-4B34-BEE3-5D6AC9523A3E}"/>
                </c:ext>
              </c:extLst>
            </c:dLbl>
            <c:dLbl>
              <c:idx val="10"/>
              <c:layout>
                <c:manualLayout>
                  <c:x val="-3.132965879265092E-2"/>
                  <c:y val="-6.8946256826175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7D-4B34-BEE3-5D6AC9523A3E}"/>
                </c:ext>
              </c:extLst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D7D-4B34-BEE3-5D6AC9523A3E}"/>
                </c:ext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Kontraktoversikt!$D$11:$L$11</c:f>
              <c:numCache>
                <c:formatCode>#,##0</c:formatCode>
                <c:ptCount val="9"/>
                <c:pt idx="2">
                  <c:v>200891</c:v>
                </c:pt>
                <c:pt idx="3">
                  <c:v>0</c:v>
                </c:pt>
                <c:pt idx="4">
                  <c:v>81996</c:v>
                </c:pt>
                <c:pt idx="5">
                  <c:v>0</c:v>
                </c:pt>
                <c:pt idx="6">
                  <c:v>0</c:v>
                </c:pt>
                <c:pt idx="7">
                  <c:v>152412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7D-4B34-BEE3-5D6AC95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midt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2019 - Status nov.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360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5465208515602217"/>
          <c:y val="2.12884688775832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79743365412656"/>
          <c:y val="0.2434132042732062"/>
          <c:w val="0.42492365121026537"/>
          <c:h val="0.62507344401644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9A-443D-9218-FF130BDE118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9A-443D-9218-FF130BDE11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9A-443D-9218-FF130BDE118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69A-443D-9218-FF130BDE118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69A-443D-9218-FF130BDE118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69A-443D-9218-FF130BDE118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69A-443D-9218-FF130BDE118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69A-443D-9218-FF130BDE118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69A-443D-9218-FF130BDE118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69A-443D-9218-FF130BDE118A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69A-443D-9218-FF130BDE118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69A-443D-9218-FF130BDE118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69A-443D-9218-FF130BDE118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69A-443D-9218-FF130BDE118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9A-443D-9218-FF130BDE11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9A-443D-9218-FF130BDE118A}"/>
                </c:ext>
              </c:extLst>
            </c:dLbl>
            <c:dLbl>
              <c:idx val="2"/>
              <c:layout>
                <c:manualLayout>
                  <c:x val="1.6300962379702535E-2"/>
                  <c:y val="5.297063886684805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9A-443D-9218-FF130BDE118A}"/>
                </c:ext>
              </c:extLst>
            </c:dLbl>
            <c:dLbl>
              <c:idx val="3"/>
              <c:layout>
                <c:manualLayout>
                  <c:x val="3.5560221638961796E-2"/>
                  <c:y val="2.0552141133316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9A-443D-9218-FF130BDE11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9A-443D-9218-FF130BDE11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9A-443D-9218-FF130BDE118A}"/>
                </c:ext>
              </c:extLst>
            </c:dLbl>
            <c:dLbl>
              <c:idx val="6"/>
              <c:layout>
                <c:manualLayout>
                  <c:x val="9.163237095363079E-2"/>
                  <c:y val="-1.2874324246409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9A-443D-9218-FF130BDE118A}"/>
                </c:ext>
              </c:extLst>
            </c:dLbl>
            <c:dLbl>
              <c:idx val="7"/>
              <c:layout>
                <c:manualLayout>
                  <c:x val="-1.6515718868474773E-2"/>
                  <c:y val="-1.5053620995928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9A-443D-9218-FF130BDE118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9A-443D-9218-FF130BDE118A}"/>
                </c:ext>
              </c:extLst>
            </c:dLbl>
            <c:dLbl>
              <c:idx val="10"/>
              <c:layout>
                <c:manualLayout>
                  <c:x val="-4.9555438903470403E-2"/>
                  <c:y val="4.1787586176600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9A-443D-9218-FF130BDE118A}"/>
                </c:ext>
              </c:extLst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9A-443D-9218-FF130BDE118A}"/>
                </c:ext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Kontraktoversikt!$D$10:$L$10</c:f>
              <c:numCache>
                <c:formatCode>#,##0</c:formatCode>
                <c:ptCount val="9"/>
                <c:pt idx="2">
                  <c:v>44419</c:v>
                </c:pt>
                <c:pt idx="3">
                  <c:v>41556</c:v>
                </c:pt>
                <c:pt idx="4">
                  <c:v>0</c:v>
                </c:pt>
                <c:pt idx="5">
                  <c:v>0</c:v>
                </c:pt>
                <c:pt idx="6">
                  <c:v>128304</c:v>
                </c:pt>
                <c:pt idx="7">
                  <c:v>145774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69A-443D-9218-FF130BDE1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vest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2019 - Status nov.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313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835578885972589"/>
          <c:y val="2.12884688775835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35298920968214"/>
          <c:y val="0.25213039127128162"/>
          <c:w val="0.43677550306211721"/>
          <c:h val="0.642507818012591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A2-4BD9-BE70-2372A06DEC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A2-4BD9-BE70-2372A06DEC2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A2-4BD9-BE70-2372A06DEC2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A2-4BD9-BE70-2372A06DEC2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CA2-4BD9-BE70-2372A06DEC2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CA2-4BD9-BE70-2372A06DEC2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CA2-4BD9-BE70-2372A06DEC2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CA2-4BD9-BE70-2372A06DEC2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CA2-4BD9-BE70-2372A06DEC2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CA2-4BD9-BE70-2372A06DEC2B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CA2-4BD9-BE70-2372A06DEC2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CA2-4BD9-BE70-2372A06DEC2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CA2-4BD9-BE70-2372A06DEC2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CA2-4BD9-BE70-2372A06DEC2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A2-4BD9-BE70-2372A06DEC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A2-4BD9-BE70-2372A06DEC2B}"/>
                </c:ext>
              </c:extLst>
            </c:dLbl>
            <c:dLbl>
              <c:idx val="2"/>
              <c:layout>
                <c:manualLayout>
                  <c:x val="-1.4207757363662876E-2"/>
                  <c:y val="-6.41142239781672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A2-4BD9-BE70-2372A06DEC2B}"/>
                </c:ext>
              </c:extLst>
            </c:dLbl>
            <c:dLbl>
              <c:idx val="3"/>
              <c:layout>
                <c:manualLayout>
                  <c:x val="6.703295421405657E-2"/>
                  <c:y val="1.06699741641796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A2-4BD9-BE70-2372A06DEC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A2-4BD9-BE70-2372A06DEC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A2-4BD9-BE70-2372A06DEC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A2-4BD9-BE70-2372A06DEC2B}"/>
                </c:ext>
              </c:extLst>
            </c:dLbl>
            <c:dLbl>
              <c:idx val="7"/>
              <c:layout>
                <c:manualLayout>
                  <c:x val="-5.3315835520559927E-2"/>
                  <c:y val="3.55134423141866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A2-4BD9-BE70-2372A06DEC2B}"/>
                </c:ext>
              </c:extLst>
            </c:dLbl>
            <c:dLbl>
              <c:idx val="8"/>
              <c:layout>
                <c:manualLayout>
                  <c:x val="-6.2204724409448818E-2"/>
                  <c:y val="-2.11482731733031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A2-4BD9-BE70-2372A06DEC2B}"/>
                </c:ext>
              </c:extLst>
            </c:dLbl>
            <c:dLbl>
              <c:idx val="9"/>
              <c:layout>
                <c:manualLayout>
                  <c:x val="-3.8324001166520849E-2"/>
                  <c:y val="2.2387555151651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A2-4BD9-BE70-2372A06DEC2B}"/>
                </c:ext>
              </c:extLst>
            </c:dLbl>
            <c:dLbl>
              <c:idx val="10"/>
              <c:layout>
                <c:manualLayout>
                  <c:x val="-9.3417089530475353E-2"/>
                  <c:y val="-6.48088533673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CA2-4BD9-BE70-2372A06DEC2B}"/>
                </c:ext>
              </c:extLst>
            </c:dLbl>
            <c:dLbl>
              <c:idx val="11"/>
              <c:layout>
                <c:manualLayout>
                  <c:x val="-4.5230329542140568E-2"/>
                  <c:y val="1.9629800973579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CA2-4BD9-BE70-2372A06DEC2B}"/>
                </c:ext>
              </c:extLst>
            </c:dLbl>
            <c:dLbl>
              <c:idx val="12"/>
              <c:layout>
                <c:manualLayout>
                  <c:x val="-4.9029571303587052E-2"/>
                  <c:y val="4.0528913605126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CA2-4BD9-BE70-2372A06DEC2B}"/>
                </c:ext>
              </c:extLst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CA2-4BD9-BE70-2372A06DEC2B}"/>
                </c:ext>
              </c:extLst>
            </c:dLbl>
            <c:dLbl>
              <c:idx val="15"/>
              <c:layout>
                <c:manualLayout>
                  <c:x val="-0.21070959359824754"/>
                  <c:y val="-5.1073632109200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CA2-4BD9-BE70-2372A06DEC2B}"/>
                </c:ext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Kontraktoversikt!$D$9:$L$9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43397</c:v>
                </c:pt>
                <c:pt idx="3">
                  <c:v>48043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187673</c:v>
                </c:pt>
                <c:pt idx="8">
                  <c:v>33553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CA2-4BD9-BE70-2372A06DE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sør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2019 - Status nov.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516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9017312347610269"/>
          <c:y val="2.12885297983755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79743365412656"/>
          <c:y val="0.21726164327898018"/>
          <c:w val="0.48714587343248761"/>
          <c:h val="0.716603907496231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04-4495-8E98-CCBA286165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04-4495-8E98-CCBA286165F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804-4495-8E98-CCBA286165F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804-4495-8E98-CCBA286165F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804-4495-8E98-CCBA286165F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804-4495-8E98-CCBA286165F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804-4495-8E98-CCBA286165F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804-4495-8E98-CCBA286165F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804-4495-8E98-CCBA286165F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804-4495-8E98-CCBA286165FD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804-4495-8E98-CCBA286165F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804-4495-8E98-CCBA286165F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804-4495-8E98-CCBA286165F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804-4495-8E98-CCBA286165F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04-4495-8E98-CCBA286165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04-4495-8E98-CCBA286165FD}"/>
                </c:ext>
              </c:extLst>
            </c:dLbl>
            <c:dLbl>
              <c:idx val="2"/>
              <c:layout>
                <c:manualLayout>
                  <c:x val="6.1787049093890899E-2"/>
                  <c:y val="4.9256485679909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04-4495-8E98-CCBA286165FD}"/>
                </c:ext>
              </c:extLst>
            </c:dLbl>
            <c:dLbl>
              <c:idx val="3"/>
              <c:layout>
                <c:manualLayout>
                  <c:x val="0.12024143485948818"/>
                  <c:y val="-1.2437605168848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04-4495-8E98-CCBA286165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04-4495-8E98-CCBA286165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04-4495-8E98-CCBA286165FD}"/>
                </c:ext>
              </c:extLst>
            </c:dLbl>
            <c:dLbl>
              <c:idx val="6"/>
              <c:layout>
                <c:manualLayout>
                  <c:x val="-6.8921379278200662E-2"/>
                  <c:y val="1.3245815724910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04-4495-8E98-CCBA286165FD}"/>
                </c:ext>
              </c:extLst>
            </c:dLbl>
            <c:dLbl>
              <c:idx val="7"/>
              <c:layout>
                <c:manualLayout>
                  <c:x val="-9.7038286418415248E-2"/>
                  <c:y val="1.3245815724910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04-4495-8E98-CCBA286165FD}"/>
                </c:ext>
              </c:extLst>
            </c:dLbl>
            <c:dLbl>
              <c:idx val="8"/>
              <c:layout>
                <c:manualLayout>
                  <c:x val="-5.2620681016426779E-2"/>
                  <c:y val="3.226984881375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04-4495-8E98-CCBA286165FD}"/>
                </c:ext>
              </c:extLst>
            </c:dLbl>
            <c:dLbl>
              <c:idx val="9"/>
              <c:layout>
                <c:manualLayout>
                  <c:x val="-0.12434081699831916"/>
                  <c:y val="2.53694878678501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04-4495-8E98-CCBA286165FD}"/>
                </c:ext>
              </c:extLst>
            </c:dLbl>
            <c:dLbl>
              <c:idx val="10"/>
              <c:layout>
                <c:manualLayout>
                  <c:x val="-8.1933275007290751E-2"/>
                  <c:y val="-1.660521164231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04-4495-8E98-CCBA286165FD}"/>
                </c:ext>
              </c:extLst>
            </c:dLbl>
            <c:dLbl>
              <c:idx val="11"/>
              <c:layout>
                <c:manualLayout>
                  <c:x val="-0.14760583260425778"/>
                  <c:y val="1.3045407621155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04-4495-8E98-CCBA286165FD}"/>
                </c:ext>
              </c:extLst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04-4495-8E98-CCBA286165FD}"/>
                </c:ext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Kontraktoversikt!$D$8:$L$8</c:f>
              <c:numCache>
                <c:formatCode>#,##0</c:formatCode>
                <c:ptCount val="9"/>
                <c:pt idx="2">
                  <c:v>80998</c:v>
                </c:pt>
                <c:pt idx="3">
                  <c:v>288601</c:v>
                </c:pt>
                <c:pt idx="4">
                  <c:v>0</c:v>
                </c:pt>
                <c:pt idx="5">
                  <c:v>0</c:v>
                </c:pt>
                <c:pt idx="6">
                  <c:v>27182</c:v>
                </c:pt>
                <c:pt idx="7">
                  <c:v>93826</c:v>
                </c:pt>
                <c:pt idx="8">
                  <c:v>25768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804-4495-8E98-CCBA28616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øst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2019 - Status nov.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690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3149227600712"/>
          <c:y val="2.12885297983755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12584442482981"/>
          <c:y val="0.23502279996403386"/>
          <c:w val="0.45899772528433946"/>
          <c:h val="0.675197269255373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91-434C-A4F9-375DB68D3F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91-434C-A4F9-375DB68D3F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91-434C-A4F9-375DB68D3F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91-434C-A4F9-375DB68D3F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F91-434C-A4F9-375DB68D3F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F91-434C-A4F9-375DB68D3F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F91-434C-A4F9-375DB68D3F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F91-434C-A4F9-375DB68D3F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F91-434C-A4F9-375DB68D3F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F91-434C-A4F9-375DB68D3F80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F91-434C-A4F9-375DB68D3F8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F91-434C-A4F9-375DB68D3F8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F91-434C-A4F9-375DB68D3F8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F91-434C-A4F9-375DB68D3F8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91-434C-A4F9-375DB68D3F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91-434C-A4F9-375DB68D3F80}"/>
                </c:ext>
              </c:extLst>
            </c:dLbl>
            <c:dLbl>
              <c:idx val="2"/>
              <c:layout>
                <c:manualLayout>
                  <c:x val="5.0180813968731156E-2"/>
                  <c:y val="2.86478872033328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91-434C-A4F9-375DB68D3F80}"/>
                </c:ext>
              </c:extLst>
            </c:dLbl>
            <c:dLbl>
              <c:idx val="3"/>
              <c:layout>
                <c:manualLayout>
                  <c:x val="5.0741054704454953E-2"/>
                  <c:y val="-2.9821068451272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91-434C-A4F9-375DB68D3F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91-434C-A4F9-375DB68D3F80}"/>
                </c:ext>
              </c:extLst>
            </c:dLbl>
            <c:dLbl>
              <c:idx val="5"/>
              <c:layout>
                <c:manualLayout>
                  <c:x val="6.6703079984036406E-2"/>
                  <c:y val="-3.9115061677649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91-434C-A4F9-375DB68D3F80}"/>
                </c:ext>
              </c:extLst>
            </c:dLbl>
            <c:dLbl>
              <c:idx val="6"/>
              <c:layout>
                <c:manualLayout>
                  <c:x val="4.6607881007104966E-2"/>
                  <c:y val="-4.95322260900111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91-434C-A4F9-375DB68D3F80}"/>
                </c:ext>
              </c:extLst>
            </c:dLbl>
            <c:dLbl>
              <c:idx val="7"/>
              <c:layout>
                <c:manualLayout>
                  <c:x val="-8.8391725729067474E-3"/>
                  <c:y val="-2.94725394235998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91-434C-A4F9-375DB68D3F8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91-434C-A4F9-375DB68D3F80}"/>
                </c:ext>
              </c:extLst>
            </c:dLbl>
            <c:dLbl>
              <c:idx val="10"/>
              <c:layout>
                <c:manualLayout>
                  <c:x val="4.0478273549139778E-4"/>
                  <c:y val="-0.188365369567545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91-434C-A4F9-375DB68D3F80}"/>
                </c:ext>
              </c:extLst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91-434C-A4F9-375DB68D3F80}"/>
                </c:ext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Kontraktoversikt!$D$6:$L$6</c:f>
              <c:strCache>
                <c:ptCount val="9"/>
                <c:pt idx="0">
                  <c:v>Askøy dekkelegging</c:v>
                </c:pt>
                <c:pt idx="1">
                  <c:v>FM Asfalt AS </c:v>
                </c:pt>
                <c:pt idx="2">
                  <c:v>YIT Norge AS</c:v>
                </c:pt>
                <c:pt idx="3">
                  <c:v>NCC Industry</c:v>
                </c:pt>
                <c:pt idx="4">
                  <c:v>Nordasfalt</c:v>
                </c:pt>
                <c:pt idx="5">
                  <c:v>Skanska 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Kontraktoversikt!$D$7:$L$7</c:f>
              <c:numCache>
                <c:formatCode>#,##0</c:formatCode>
                <c:ptCount val="9"/>
                <c:pt idx="2">
                  <c:v>65747</c:v>
                </c:pt>
                <c:pt idx="3">
                  <c:v>142141</c:v>
                </c:pt>
                <c:pt idx="4">
                  <c:v>0</c:v>
                </c:pt>
                <c:pt idx="5">
                  <c:v>99223</c:v>
                </c:pt>
                <c:pt idx="6">
                  <c:v>80535</c:v>
                </c:pt>
                <c:pt idx="7">
                  <c:v>303090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F91-434C-A4F9-375DB68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131</xdr:row>
      <xdr:rowOff>209550</xdr:rowOff>
    </xdr:from>
    <xdr:ext cx="914400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52900" y="5821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2438400</xdr:colOff>
      <xdr:row>132</xdr:row>
      <xdr:rowOff>209550</xdr:rowOff>
    </xdr:from>
    <xdr:ext cx="914400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52900" y="5360397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9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Q17" sqref="Q17"/>
    </sheetView>
  </sheetViews>
  <sheetFormatPr baseColWidth="10" defaultRowHeight="18" x14ac:dyDescent="0.25"/>
  <cols>
    <col min="1" max="1" width="25.7109375" style="12" customWidth="1"/>
    <col min="2" max="2" width="91.28515625" style="12" customWidth="1"/>
    <col min="3" max="3" width="20.5703125" style="81" customWidth="1"/>
    <col min="4" max="5" width="12.28515625" style="13" customWidth="1"/>
    <col min="6" max="6" width="14" style="12" customWidth="1"/>
    <col min="7" max="7" width="14.28515625" style="12" customWidth="1"/>
    <col min="8" max="9" width="12.28515625" style="12" customWidth="1"/>
    <col min="10" max="11" width="13.42578125" style="12" customWidth="1"/>
    <col min="12" max="12" width="12.28515625" style="12" customWidth="1"/>
    <col min="13" max="13" width="15.28515625" style="12" customWidth="1"/>
    <col min="14" max="16384" width="11.42578125" style="12"/>
  </cols>
  <sheetData>
    <row r="1" spans="1:13" ht="23.25" customHeight="1" x14ac:dyDescent="0.35">
      <c r="A1" s="172" t="s">
        <v>50</v>
      </c>
      <c r="B1" s="172"/>
    </row>
    <row r="2" spans="1:13" ht="23.25" customHeight="1" x14ac:dyDescent="0.4">
      <c r="A2" s="173" t="s">
        <v>187</v>
      </c>
      <c r="B2" s="173"/>
      <c r="C2" s="124" t="s">
        <v>41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3.25" customHeight="1" thickBot="1" x14ac:dyDescent="0.4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5" customFormat="1" ht="24.95" customHeight="1" thickTop="1" thickBot="1" x14ac:dyDescent="0.4">
      <c r="A4" s="170" t="s">
        <v>186</v>
      </c>
      <c r="B4" s="171"/>
      <c r="C4" s="151"/>
      <c r="D4" s="150"/>
      <c r="E4" s="125"/>
      <c r="F4" s="125"/>
      <c r="G4" s="125"/>
      <c r="H4" s="125"/>
      <c r="I4" s="125"/>
      <c r="J4" s="125"/>
      <c r="K4" s="92"/>
      <c r="L4" s="93"/>
      <c r="M4" s="174"/>
    </row>
    <row r="5" spans="1:13" s="15" customFormat="1" ht="20.100000000000001" customHeight="1" thickTop="1" x14ac:dyDescent="0.3">
      <c r="A5" s="163"/>
      <c r="B5" s="165" t="s">
        <v>7</v>
      </c>
      <c r="C5" s="152"/>
      <c r="D5" s="34"/>
      <c r="E5" s="34"/>
      <c r="F5" s="35"/>
      <c r="G5" s="35"/>
      <c r="H5" s="35"/>
      <c r="I5" s="35"/>
      <c r="J5" s="35"/>
      <c r="K5" s="35"/>
      <c r="L5" s="36"/>
      <c r="M5" s="175"/>
    </row>
    <row r="6" spans="1:13" s="14" customFormat="1" ht="193.5" customHeight="1" thickBot="1" x14ac:dyDescent="0.35">
      <c r="A6" s="164"/>
      <c r="B6" s="166"/>
      <c r="C6" s="153" t="s">
        <v>8</v>
      </c>
      <c r="D6" s="142" t="s">
        <v>45</v>
      </c>
      <c r="E6" s="142" t="s">
        <v>35</v>
      </c>
      <c r="F6" s="20" t="s">
        <v>46</v>
      </c>
      <c r="G6" s="20" t="s">
        <v>47</v>
      </c>
      <c r="H6" s="20" t="s">
        <v>5</v>
      </c>
      <c r="I6" s="21" t="s">
        <v>49</v>
      </c>
      <c r="J6" s="22" t="s">
        <v>0</v>
      </c>
      <c r="K6" s="22" t="s">
        <v>1</v>
      </c>
      <c r="L6" s="23" t="s">
        <v>32</v>
      </c>
      <c r="M6" s="176" t="s">
        <v>34</v>
      </c>
    </row>
    <row r="7" spans="1:13" s="14" customFormat="1" ht="29.25" customHeight="1" x14ac:dyDescent="0.3">
      <c r="A7" s="46"/>
      <c r="B7" s="82" t="s">
        <v>2</v>
      </c>
      <c r="C7" s="83">
        <f>C45</f>
        <v>644584</v>
      </c>
      <c r="D7" s="84"/>
      <c r="E7" s="84"/>
      <c r="F7" s="84">
        <f t="shared" ref="F7:L7" si="0">F45</f>
        <v>65747</v>
      </c>
      <c r="G7" s="84">
        <f t="shared" si="0"/>
        <v>142141</v>
      </c>
      <c r="H7" s="84">
        <f t="shared" si="0"/>
        <v>0</v>
      </c>
      <c r="I7" s="84">
        <f t="shared" si="0"/>
        <v>99223</v>
      </c>
      <c r="J7" s="84">
        <f t="shared" si="0"/>
        <v>80535</v>
      </c>
      <c r="K7" s="84">
        <f t="shared" si="0"/>
        <v>303090</v>
      </c>
      <c r="L7" s="84">
        <f t="shared" si="0"/>
        <v>0</v>
      </c>
      <c r="M7" s="177">
        <f>M45</f>
        <v>690322</v>
      </c>
    </row>
    <row r="8" spans="1:13" s="14" customFormat="1" ht="29.25" customHeight="1" x14ac:dyDescent="0.3">
      <c r="A8" s="97"/>
      <c r="B8" s="85" t="s">
        <v>9</v>
      </c>
      <c r="C8" s="87">
        <f>C76</f>
        <v>506214</v>
      </c>
      <c r="D8" s="86"/>
      <c r="E8" s="86"/>
      <c r="F8" s="86">
        <f t="shared" ref="F8:L8" si="1">F76</f>
        <v>80998</v>
      </c>
      <c r="G8" s="86">
        <f t="shared" si="1"/>
        <v>288601</v>
      </c>
      <c r="H8" s="86">
        <f t="shared" si="1"/>
        <v>0</v>
      </c>
      <c r="I8" s="86">
        <f t="shared" si="1"/>
        <v>0</v>
      </c>
      <c r="J8" s="86">
        <f t="shared" si="1"/>
        <v>27182</v>
      </c>
      <c r="K8" s="86">
        <f t="shared" si="1"/>
        <v>93826</v>
      </c>
      <c r="L8" s="86">
        <f t="shared" si="1"/>
        <v>25768</v>
      </c>
      <c r="M8" s="178">
        <f>M76</f>
        <v>516375</v>
      </c>
    </row>
    <row r="9" spans="1:13" s="14" customFormat="1" ht="29.25" customHeight="1" x14ac:dyDescent="0.3">
      <c r="A9" s="97"/>
      <c r="B9" s="85" t="s">
        <v>22</v>
      </c>
      <c r="C9" s="87">
        <f>C97</f>
        <v>310939</v>
      </c>
      <c r="D9" s="86">
        <f>D97</f>
        <v>0</v>
      </c>
      <c r="E9" s="86">
        <f t="shared" ref="E9:L9" si="2">E97</f>
        <v>0</v>
      </c>
      <c r="F9" s="86">
        <f t="shared" si="2"/>
        <v>43397</v>
      </c>
      <c r="G9" s="86">
        <f t="shared" si="2"/>
        <v>48043</v>
      </c>
      <c r="H9" s="86">
        <f t="shared" si="2"/>
        <v>0</v>
      </c>
      <c r="I9" s="86">
        <f t="shared" si="2"/>
        <v>0</v>
      </c>
      <c r="J9" s="86">
        <f t="shared" si="2"/>
        <v>0</v>
      </c>
      <c r="K9" s="86">
        <f t="shared" si="2"/>
        <v>187673</v>
      </c>
      <c r="L9" s="86">
        <f t="shared" si="2"/>
        <v>33553</v>
      </c>
      <c r="M9" s="178">
        <f>M97</f>
        <v>312666</v>
      </c>
    </row>
    <row r="10" spans="1:13" s="14" customFormat="1" ht="29.25" customHeight="1" x14ac:dyDescent="0.3">
      <c r="A10" s="97"/>
      <c r="B10" s="85" t="s">
        <v>3</v>
      </c>
      <c r="C10" s="87">
        <f>SUM(C114)</f>
        <v>383560</v>
      </c>
      <c r="D10" s="86"/>
      <c r="E10" s="86"/>
      <c r="F10" s="86">
        <f t="shared" ref="F10:L10" si="3">F114</f>
        <v>44419</v>
      </c>
      <c r="G10" s="86">
        <f t="shared" si="3"/>
        <v>41556</v>
      </c>
      <c r="H10" s="86">
        <f t="shared" si="3"/>
        <v>0</v>
      </c>
      <c r="I10" s="86">
        <f t="shared" si="3"/>
        <v>0</v>
      </c>
      <c r="J10" s="86">
        <f t="shared" si="3"/>
        <v>128304</v>
      </c>
      <c r="K10" s="86">
        <f t="shared" si="3"/>
        <v>145774</v>
      </c>
      <c r="L10" s="86">
        <f t="shared" si="3"/>
        <v>0</v>
      </c>
      <c r="M10" s="178">
        <f>M114</f>
        <v>360053</v>
      </c>
    </row>
    <row r="11" spans="1:13" s="14" customFormat="1" ht="29.25" customHeight="1" x14ac:dyDescent="0.3">
      <c r="A11" s="97"/>
      <c r="B11" s="85" t="s">
        <v>4</v>
      </c>
      <c r="C11" s="87">
        <f>C136</f>
        <v>314267</v>
      </c>
      <c r="D11" s="86"/>
      <c r="E11" s="86"/>
      <c r="F11" s="86">
        <f t="shared" ref="F11:L11" si="4">F136</f>
        <v>200891</v>
      </c>
      <c r="G11" s="86">
        <f t="shared" si="4"/>
        <v>0</v>
      </c>
      <c r="H11" s="86">
        <f t="shared" si="4"/>
        <v>81996</v>
      </c>
      <c r="I11" s="86">
        <f t="shared" si="4"/>
        <v>0</v>
      </c>
      <c r="J11" s="86">
        <f t="shared" si="4"/>
        <v>0</v>
      </c>
      <c r="K11" s="86">
        <f t="shared" si="4"/>
        <v>152412</v>
      </c>
      <c r="L11" s="86">
        <f t="shared" si="4"/>
        <v>0</v>
      </c>
      <c r="M11" s="178">
        <f>M136</f>
        <v>435299</v>
      </c>
    </row>
    <row r="12" spans="1:13" s="14" customFormat="1" ht="29.25" customHeight="1" thickBot="1" x14ac:dyDescent="0.35">
      <c r="A12" s="98"/>
      <c r="B12" s="94" t="s">
        <v>33</v>
      </c>
      <c r="C12" s="95">
        <f>SUM(C7:C11)</f>
        <v>2159564</v>
      </c>
      <c r="D12" s="96">
        <f t="shared" ref="D12:M12" si="5">SUM(D7:D11)</f>
        <v>0</v>
      </c>
      <c r="E12" s="96">
        <f t="shared" si="5"/>
        <v>0</v>
      </c>
      <c r="F12" s="96">
        <f t="shared" si="5"/>
        <v>435452</v>
      </c>
      <c r="G12" s="96">
        <f t="shared" si="5"/>
        <v>520341</v>
      </c>
      <c r="H12" s="96">
        <f t="shared" si="5"/>
        <v>81996</v>
      </c>
      <c r="I12" s="96">
        <f t="shared" si="5"/>
        <v>99223</v>
      </c>
      <c r="J12" s="96">
        <f t="shared" si="5"/>
        <v>236021</v>
      </c>
      <c r="K12" s="96">
        <f t="shared" si="5"/>
        <v>882775</v>
      </c>
      <c r="L12" s="96">
        <f t="shared" si="5"/>
        <v>59321</v>
      </c>
      <c r="M12" s="179">
        <f t="shared" si="5"/>
        <v>2314715</v>
      </c>
    </row>
    <row r="13" spans="1:13" ht="18.75" thickTop="1" x14ac:dyDescent="0.25">
      <c r="A13" s="16"/>
      <c r="B13" s="17"/>
      <c r="C13" s="80"/>
      <c r="D13" s="88">
        <f t="shared" ref="D13:L13" si="6">D12/$M12</f>
        <v>0</v>
      </c>
      <c r="E13" s="88">
        <f t="shared" si="6"/>
        <v>0</v>
      </c>
      <c r="F13" s="88">
        <f t="shared" si="6"/>
        <v>0.18812337587996794</v>
      </c>
      <c r="G13" s="88">
        <f t="shared" si="6"/>
        <v>0.22479700524686624</v>
      </c>
      <c r="H13" s="88">
        <f t="shared" si="6"/>
        <v>3.5423799474233332E-2</v>
      </c>
      <c r="I13" s="88">
        <f t="shared" si="6"/>
        <v>4.2866184389870894E-2</v>
      </c>
      <c r="J13" s="88">
        <f t="shared" si="6"/>
        <v>0.10196546875101255</v>
      </c>
      <c r="K13" s="88">
        <f t="shared" si="6"/>
        <v>0.38137524490056013</v>
      </c>
      <c r="L13" s="88">
        <f t="shared" si="6"/>
        <v>2.5627777069747247E-2</v>
      </c>
      <c r="M13" s="180">
        <f>SUM(D13:L13)</f>
        <v>1.0001788557122584</v>
      </c>
    </row>
    <row r="14" spans="1:13" ht="18.75" thickBot="1" x14ac:dyDescent="0.3">
      <c r="A14" s="16"/>
      <c r="B14" s="17"/>
      <c r="C14" s="80"/>
      <c r="D14" s="18"/>
      <c r="E14" s="18"/>
      <c r="F14" s="17"/>
      <c r="G14" s="17"/>
      <c r="H14" s="17"/>
      <c r="I14" s="17"/>
      <c r="J14" s="17"/>
      <c r="K14" s="17"/>
      <c r="L14" s="17"/>
      <c r="M14" s="17"/>
    </row>
    <row r="15" spans="1:13" s="15" customFormat="1" ht="24.95" customHeight="1" thickBot="1" x14ac:dyDescent="0.35">
      <c r="A15" s="168"/>
      <c r="B15" s="169"/>
      <c r="C15" s="154"/>
      <c r="D15" s="167"/>
      <c r="E15" s="167"/>
      <c r="F15" s="167"/>
      <c r="G15" s="167"/>
      <c r="H15" s="167"/>
      <c r="I15" s="167"/>
      <c r="J15" s="167"/>
      <c r="K15" s="167"/>
      <c r="L15" s="167"/>
      <c r="M15" s="181"/>
    </row>
    <row r="16" spans="1:13" s="15" customFormat="1" ht="20.100000000000001" customHeight="1" thickTop="1" x14ac:dyDescent="0.3">
      <c r="A16" s="163" t="s">
        <v>6</v>
      </c>
      <c r="B16" s="165" t="s">
        <v>7</v>
      </c>
      <c r="C16" s="152"/>
      <c r="D16" s="34"/>
      <c r="E16" s="34"/>
      <c r="F16" s="35"/>
      <c r="G16" s="35"/>
      <c r="H16" s="35"/>
      <c r="I16" s="35"/>
      <c r="J16" s="35"/>
      <c r="K16" s="35"/>
      <c r="L16" s="36"/>
      <c r="M16" s="175"/>
    </row>
    <row r="17" spans="1:18" s="14" customFormat="1" ht="192.75" customHeight="1" thickBot="1" x14ac:dyDescent="0.35">
      <c r="A17" s="164"/>
      <c r="B17" s="166"/>
      <c r="C17" s="153" t="s">
        <v>8</v>
      </c>
      <c r="D17" s="142" t="s">
        <v>45</v>
      </c>
      <c r="E17" s="142" t="s">
        <v>35</v>
      </c>
      <c r="F17" s="20" t="s">
        <v>46</v>
      </c>
      <c r="G17" s="20" t="s">
        <v>47</v>
      </c>
      <c r="H17" s="20" t="s">
        <v>5</v>
      </c>
      <c r="I17" s="21" t="s">
        <v>48</v>
      </c>
      <c r="J17" s="22" t="s">
        <v>0</v>
      </c>
      <c r="K17" s="22" t="s">
        <v>1</v>
      </c>
      <c r="L17" s="23" t="s">
        <v>32</v>
      </c>
      <c r="M17" s="176" t="s">
        <v>188</v>
      </c>
    </row>
    <row r="18" spans="1:18" s="14" customFormat="1" ht="29.25" customHeight="1" x14ac:dyDescent="0.35">
      <c r="A18" s="46"/>
      <c r="B18" s="102" t="s">
        <v>2</v>
      </c>
      <c r="C18" s="44"/>
      <c r="D18" s="26"/>
      <c r="E18" s="26"/>
      <c r="F18" s="27"/>
      <c r="G18" s="27"/>
      <c r="H18" s="27"/>
      <c r="I18" s="28"/>
      <c r="J18" s="29"/>
      <c r="K18" s="29"/>
      <c r="L18" s="69"/>
      <c r="M18" s="182"/>
    </row>
    <row r="19" spans="1:18" s="14" customFormat="1" ht="29.25" customHeight="1" x14ac:dyDescent="0.35">
      <c r="A19" s="57"/>
      <c r="B19" s="103" t="s">
        <v>10</v>
      </c>
      <c r="C19" s="58"/>
      <c r="D19" s="59"/>
      <c r="E19" s="59"/>
      <c r="F19" s="60"/>
      <c r="G19" s="60"/>
      <c r="H19" s="60"/>
      <c r="I19" s="61"/>
      <c r="J19" s="62"/>
      <c r="K19" s="62"/>
      <c r="L19" s="70"/>
      <c r="M19" s="183"/>
    </row>
    <row r="20" spans="1:18" ht="29.25" customHeight="1" x14ac:dyDescent="0.25">
      <c r="A20" s="40" t="s">
        <v>53</v>
      </c>
      <c r="B20" s="113" t="s">
        <v>51</v>
      </c>
      <c r="C20" s="45">
        <v>62338</v>
      </c>
      <c r="D20" s="30"/>
      <c r="E20" s="30"/>
      <c r="F20" s="1"/>
      <c r="G20" s="2">
        <v>74569</v>
      </c>
      <c r="H20" s="2"/>
      <c r="I20" s="138">
        <v>53950</v>
      </c>
      <c r="J20" s="3"/>
      <c r="K20" s="6">
        <v>56664</v>
      </c>
      <c r="L20" s="71"/>
      <c r="M20" s="184">
        <f>MIN(D20:L20)</f>
        <v>53950</v>
      </c>
    </row>
    <row r="21" spans="1:18" ht="29.25" customHeight="1" x14ac:dyDescent="0.25">
      <c r="A21" s="40" t="s">
        <v>54</v>
      </c>
      <c r="B21" s="113" t="s">
        <v>52</v>
      </c>
      <c r="C21" s="45">
        <v>72934</v>
      </c>
      <c r="D21" s="30"/>
      <c r="E21" s="30"/>
      <c r="F21" s="1"/>
      <c r="G21" s="2"/>
      <c r="H21" s="2"/>
      <c r="I21" s="2">
        <v>64250</v>
      </c>
      <c r="J21" s="3"/>
      <c r="K21" s="134">
        <v>61323</v>
      </c>
      <c r="L21" s="71"/>
      <c r="M21" s="184">
        <f>MIN(D21:L21)</f>
        <v>61323</v>
      </c>
    </row>
    <row r="22" spans="1:18" ht="29.25" customHeight="1" x14ac:dyDescent="0.25">
      <c r="A22" s="37"/>
      <c r="B22" s="104"/>
      <c r="C22" s="45"/>
      <c r="D22" s="1"/>
      <c r="E22" s="1"/>
      <c r="F22" s="1"/>
      <c r="G22" s="2"/>
      <c r="H22" s="2"/>
      <c r="I22" s="2"/>
      <c r="J22" s="7"/>
      <c r="K22" s="7"/>
      <c r="L22" s="72"/>
      <c r="M22" s="185"/>
    </row>
    <row r="23" spans="1:18" ht="29.25" customHeight="1" x14ac:dyDescent="0.3">
      <c r="A23" s="37"/>
      <c r="B23" s="103" t="s">
        <v>11</v>
      </c>
      <c r="C23" s="45"/>
      <c r="D23" s="1"/>
      <c r="E23" s="1"/>
      <c r="F23" s="1"/>
      <c r="G23" s="2"/>
      <c r="H23" s="2"/>
      <c r="I23" s="2"/>
      <c r="J23" s="7"/>
      <c r="K23" s="7"/>
      <c r="L23" s="72"/>
      <c r="M23" s="185"/>
    </row>
    <row r="24" spans="1:18" ht="29.25" customHeight="1" x14ac:dyDescent="0.25">
      <c r="A24" s="40" t="s">
        <v>55</v>
      </c>
      <c r="B24" s="113" t="s">
        <v>37</v>
      </c>
      <c r="C24" s="45">
        <v>36524</v>
      </c>
      <c r="D24" s="8"/>
      <c r="E24" s="8"/>
      <c r="F24" s="9"/>
      <c r="G24" s="4">
        <v>42791</v>
      </c>
      <c r="H24" s="4"/>
      <c r="I24" s="4">
        <v>43519</v>
      </c>
      <c r="J24" s="4"/>
      <c r="K24" s="91">
        <v>40622</v>
      </c>
      <c r="L24" s="73"/>
      <c r="M24" s="184">
        <f>MIN(D24:L24)</f>
        <v>40622</v>
      </c>
    </row>
    <row r="25" spans="1:18" ht="29.25" customHeight="1" x14ac:dyDescent="0.25">
      <c r="A25" s="40" t="s">
        <v>57</v>
      </c>
      <c r="B25" s="113" t="s">
        <v>104</v>
      </c>
      <c r="C25" s="45">
        <v>14609</v>
      </c>
      <c r="D25" s="8"/>
      <c r="E25" s="8"/>
      <c r="F25" s="9"/>
      <c r="G25" s="10">
        <v>20114</v>
      </c>
      <c r="H25" s="10"/>
      <c r="I25" s="91">
        <v>19962</v>
      </c>
      <c r="J25" s="10"/>
      <c r="K25" s="10"/>
      <c r="L25" s="73"/>
      <c r="M25" s="184">
        <f>MIN(D25:L25)</f>
        <v>19962</v>
      </c>
    </row>
    <row r="26" spans="1:18" ht="29.25" customHeight="1" x14ac:dyDescent="0.25">
      <c r="A26" s="40" t="s">
        <v>56</v>
      </c>
      <c r="B26" s="12" t="s">
        <v>40</v>
      </c>
      <c r="C26" s="45">
        <v>48675</v>
      </c>
      <c r="D26" s="11"/>
      <c r="E26" s="11"/>
      <c r="F26" s="11"/>
      <c r="G26" s="10"/>
      <c r="H26" s="10"/>
      <c r="I26" s="10"/>
      <c r="J26" s="10">
        <v>49623</v>
      </c>
      <c r="K26" s="91">
        <v>47658</v>
      </c>
      <c r="L26" s="73"/>
      <c r="M26" s="184">
        <f>MIN(D26:L26)</f>
        <v>47658</v>
      </c>
      <c r="N26" s="81"/>
      <c r="O26" s="81"/>
      <c r="P26" s="81"/>
      <c r="Q26" s="81"/>
      <c r="R26" s="81"/>
    </row>
    <row r="27" spans="1:18" ht="29.25" customHeight="1" x14ac:dyDescent="0.25">
      <c r="A27" s="40" t="s">
        <v>102</v>
      </c>
      <c r="B27" s="139" t="s">
        <v>105</v>
      </c>
      <c r="C27" s="45">
        <v>38122</v>
      </c>
      <c r="D27" s="11"/>
      <c r="E27" s="11"/>
      <c r="F27" s="11"/>
      <c r="G27" s="91">
        <v>43288</v>
      </c>
      <c r="H27" s="10"/>
      <c r="I27" s="10">
        <v>46716</v>
      </c>
      <c r="J27" s="10">
        <v>43498</v>
      </c>
      <c r="K27" s="10">
        <v>47261</v>
      </c>
      <c r="L27" s="73"/>
      <c r="M27" s="184">
        <f>MIN(D27:L27)</f>
        <v>43288</v>
      </c>
    </row>
    <row r="28" spans="1:18" ht="29.25" customHeight="1" x14ac:dyDescent="0.25">
      <c r="A28" s="40" t="s">
        <v>103</v>
      </c>
      <c r="B28" s="139" t="s">
        <v>106</v>
      </c>
      <c r="C28" s="45">
        <v>31960</v>
      </c>
      <c r="D28" s="11"/>
      <c r="E28" s="11"/>
      <c r="F28" s="160"/>
      <c r="G28" s="10">
        <v>70135</v>
      </c>
      <c r="H28" s="10"/>
      <c r="I28" s="10">
        <v>64323</v>
      </c>
      <c r="J28" s="91">
        <v>60847</v>
      </c>
      <c r="K28" s="10">
        <v>62196</v>
      </c>
      <c r="L28" s="73"/>
      <c r="M28" s="184">
        <f>MIN(D28:L28)</f>
        <v>60847</v>
      </c>
    </row>
    <row r="29" spans="1:18" ht="29.25" customHeight="1" x14ac:dyDescent="0.25">
      <c r="A29" s="37"/>
      <c r="B29" s="104"/>
      <c r="C29" s="45"/>
      <c r="D29" s="11"/>
      <c r="E29" s="11"/>
      <c r="F29" s="11"/>
      <c r="G29" s="10"/>
      <c r="H29" s="10"/>
      <c r="I29" s="10"/>
      <c r="J29" s="10"/>
      <c r="K29" s="10"/>
      <c r="L29" s="73"/>
      <c r="M29" s="186"/>
    </row>
    <row r="30" spans="1:18" ht="29.25" customHeight="1" x14ac:dyDescent="0.3">
      <c r="A30" s="37"/>
      <c r="B30" s="103" t="s">
        <v>12</v>
      </c>
      <c r="C30" s="45"/>
      <c r="D30" s="11"/>
      <c r="E30" s="11"/>
      <c r="F30" s="11"/>
      <c r="H30" s="10"/>
      <c r="J30" s="10"/>
      <c r="K30" s="10"/>
      <c r="L30" s="73"/>
      <c r="M30" s="186"/>
    </row>
    <row r="31" spans="1:18" ht="29.25" customHeight="1" x14ac:dyDescent="0.25">
      <c r="A31" s="40" t="s">
        <v>58</v>
      </c>
      <c r="B31" s="113" t="s">
        <v>12</v>
      </c>
      <c r="C31" s="45">
        <v>14837</v>
      </c>
      <c r="D31" s="11"/>
      <c r="E31" s="11"/>
      <c r="F31" s="11"/>
      <c r="G31" s="10">
        <v>24897</v>
      </c>
      <c r="H31" s="10"/>
      <c r="I31" s="91">
        <v>25311</v>
      </c>
      <c r="J31" s="10"/>
      <c r="K31" s="10"/>
      <c r="L31" s="74"/>
      <c r="M31" s="184">
        <f>MIN(D31:L31)</f>
        <v>24897</v>
      </c>
      <c r="N31" s="81"/>
      <c r="O31" s="81"/>
      <c r="P31" s="81"/>
      <c r="Q31" s="81"/>
      <c r="R31" s="81"/>
    </row>
    <row r="32" spans="1:18" ht="29.25" customHeight="1" x14ac:dyDescent="0.25">
      <c r="A32" s="37"/>
      <c r="B32" s="104"/>
      <c r="C32" s="45"/>
      <c r="D32" s="11"/>
      <c r="E32" s="11"/>
      <c r="F32" s="11"/>
      <c r="G32" s="10"/>
      <c r="H32" s="10"/>
      <c r="I32" s="10"/>
      <c r="J32" s="10"/>
      <c r="K32" s="10"/>
      <c r="L32" s="73"/>
      <c r="M32" s="186"/>
    </row>
    <row r="33" spans="1:19" ht="29.25" customHeight="1" x14ac:dyDescent="0.3">
      <c r="A33" s="37"/>
      <c r="B33" s="103" t="s">
        <v>13</v>
      </c>
      <c r="C33" s="45"/>
      <c r="D33" s="11"/>
      <c r="E33" s="11"/>
      <c r="F33" s="11"/>
      <c r="G33" s="10"/>
      <c r="H33" s="10"/>
      <c r="I33" s="10"/>
      <c r="J33" s="10"/>
      <c r="K33" s="10"/>
      <c r="L33" s="73"/>
      <c r="M33" s="186"/>
    </row>
    <row r="34" spans="1:19" ht="29.25" customHeight="1" x14ac:dyDescent="0.25">
      <c r="A34" s="40" t="s">
        <v>59</v>
      </c>
      <c r="B34" s="113" t="s">
        <v>63</v>
      </c>
      <c r="C34" s="45">
        <v>51951</v>
      </c>
      <c r="D34" s="11"/>
      <c r="E34" s="11"/>
      <c r="F34" s="11">
        <v>49302</v>
      </c>
      <c r="G34" s="91">
        <v>46342</v>
      </c>
      <c r="H34" s="10"/>
      <c r="I34" s="10"/>
      <c r="J34" s="10"/>
      <c r="K34" s="10">
        <v>47405</v>
      </c>
      <c r="L34" s="73"/>
      <c r="M34" s="184">
        <f>MIN(D34:L34)</f>
        <v>46342</v>
      </c>
    </row>
    <row r="35" spans="1:19" ht="29.25" customHeight="1" x14ac:dyDescent="0.25">
      <c r="A35" s="40" t="s">
        <v>60</v>
      </c>
      <c r="B35" s="113" t="s">
        <v>38</v>
      </c>
      <c r="C35" s="45">
        <v>66954</v>
      </c>
      <c r="D35" s="11"/>
      <c r="E35" s="11"/>
      <c r="F35" s="11">
        <v>71012</v>
      </c>
      <c r="G35" s="10"/>
      <c r="H35" s="10"/>
      <c r="I35" s="10"/>
      <c r="J35" s="10"/>
      <c r="K35" s="91">
        <v>65868</v>
      </c>
      <c r="L35" s="73"/>
      <c r="M35" s="184">
        <f>MIN(D35:L35)</f>
        <v>65868</v>
      </c>
    </row>
    <row r="36" spans="1:19" ht="29.25" customHeight="1" x14ac:dyDescent="0.25">
      <c r="A36" s="40" t="s">
        <v>61</v>
      </c>
      <c r="B36" s="113" t="s">
        <v>36</v>
      </c>
      <c r="C36" s="45">
        <v>64124</v>
      </c>
      <c r="D36" s="11"/>
      <c r="E36" s="11"/>
      <c r="F36" s="11"/>
      <c r="G36" s="91">
        <v>52511</v>
      </c>
      <c r="H36" s="10"/>
      <c r="I36" s="10"/>
      <c r="J36" s="10">
        <v>55589</v>
      </c>
      <c r="K36" s="10">
        <v>52762</v>
      </c>
      <c r="L36" s="74"/>
      <c r="M36" s="184">
        <f>MIN(D36:L36)</f>
        <v>52511</v>
      </c>
    </row>
    <row r="37" spans="1:19" ht="29.25" customHeight="1" x14ac:dyDescent="0.25">
      <c r="A37" s="40" t="s">
        <v>62</v>
      </c>
      <c r="B37" s="113" t="s">
        <v>107</v>
      </c>
      <c r="C37" s="45">
        <v>38626</v>
      </c>
      <c r="D37" s="11"/>
      <c r="E37" s="11"/>
      <c r="F37" s="160">
        <v>65747</v>
      </c>
      <c r="G37" s="10">
        <v>78358</v>
      </c>
      <c r="H37" s="10"/>
      <c r="I37" s="10"/>
      <c r="J37" s="10"/>
      <c r="K37" s="10">
        <v>78181</v>
      </c>
      <c r="L37" s="74"/>
      <c r="M37" s="184">
        <f>MIN(D37:L37)</f>
        <v>65747</v>
      </c>
    </row>
    <row r="38" spans="1:19" ht="29.25" customHeight="1" x14ac:dyDescent="0.25">
      <c r="A38" s="37"/>
      <c r="B38" s="104"/>
      <c r="C38" s="45"/>
      <c r="D38" s="11"/>
      <c r="E38" s="11"/>
      <c r="F38" s="11"/>
      <c r="G38" s="4"/>
      <c r="H38" s="4"/>
      <c r="I38" s="9"/>
      <c r="J38" s="9"/>
      <c r="K38" s="4"/>
      <c r="L38" s="24"/>
      <c r="M38" s="187"/>
    </row>
    <row r="39" spans="1:19" ht="29.25" customHeight="1" x14ac:dyDescent="0.3">
      <c r="A39" s="37"/>
      <c r="B39" s="103" t="s">
        <v>14</v>
      </c>
      <c r="C39" s="45"/>
      <c r="D39" s="11"/>
      <c r="E39" s="11"/>
      <c r="F39" s="11"/>
      <c r="G39" s="4"/>
      <c r="H39" s="4"/>
      <c r="I39" s="9"/>
      <c r="J39" s="9"/>
      <c r="K39" s="4"/>
      <c r="L39" s="24"/>
      <c r="M39" s="187"/>
    </row>
    <row r="40" spans="1:19" ht="29.25" customHeight="1" x14ac:dyDescent="0.25">
      <c r="A40" s="40" t="s">
        <v>64</v>
      </c>
      <c r="B40" s="113" t="s">
        <v>68</v>
      </c>
      <c r="C40" s="45">
        <v>30514</v>
      </c>
      <c r="D40" s="11"/>
      <c r="E40" s="11"/>
      <c r="F40" s="11"/>
      <c r="G40" s="4"/>
      <c r="H40" s="4"/>
      <c r="I40" s="9"/>
      <c r="J40" s="9"/>
      <c r="K40" s="99">
        <v>31366</v>
      </c>
      <c r="L40" s="24"/>
      <c r="M40" s="184">
        <f>MIN(D40:L40)</f>
        <v>31366</v>
      </c>
    </row>
    <row r="41" spans="1:19" ht="29.25" customHeight="1" x14ac:dyDescent="0.25">
      <c r="A41" s="40" t="s">
        <v>65</v>
      </c>
      <c r="B41" s="113" t="s">
        <v>69</v>
      </c>
      <c r="C41" s="45">
        <v>20177</v>
      </c>
      <c r="D41" s="11"/>
      <c r="E41" s="11"/>
      <c r="F41" s="11"/>
      <c r="G41" s="99"/>
      <c r="H41" s="4"/>
      <c r="I41" s="9"/>
      <c r="J41" s="9"/>
      <c r="K41" s="99">
        <v>28558</v>
      </c>
      <c r="L41" s="24"/>
      <c r="M41" s="184">
        <f>MIN(D41:L41)</f>
        <v>28558</v>
      </c>
      <c r="N41" s="81"/>
      <c r="O41" s="81"/>
      <c r="P41" s="81"/>
      <c r="Q41" s="81"/>
      <c r="R41" s="81"/>
      <c r="S41" s="81"/>
    </row>
    <row r="42" spans="1:19" ht="29.25" customHeight="1" x14ac:dyDescent="0.25">
      <c r="A42" s="40" t="s">
        <v>66</v>
      </c>
      <c r="B42" s="113" t="s">
        <v>43</v>
      </c>
      <c r="C42" s="45">
        <v>24661</v>
      </c>
      <c r="D42" s="11"/>
      <c r="E42" s="11"/>
      <c r="F42" s="11">
        <v>25055</v>
      </c>
      <c r="G42" s="4">
        <v>24824</v>
      </c>
      <c r="H42" s="4"/>
      <c r="I42" s="9"/>
      <c r="J42" s="161">
        <v>19688</v>
      </c>
      <c r="K42" s="4">
        <v>20273</v>
      </c>
      <c r="L42" s="24"/>
      <c r="M42" s="184">
        <f>MIN(D42:L42)</f>
        <v>19688</v>
      </c>
    </row>
    <row r="43" spans="1:19" ht="29.25" customHeight="1" x14ac:dyDescent="0.25">
      <c r="A43" s="40" t="s">
        <v>67</v>
      </c>
      <c r="B43" s="113" t="s">
        <v>42</v>
      </c>
      <c r="C43" s="45">
        <v>27578</v>
      </c>
      <c r="D43" s="11"/>
      <c r="E43" s="11"/>
      <c r="F43" s="13">
        <v>31513</v>
      </c>
      <c r="G43" s="13"/>
      <c r="H43" s="4"/>
      <c r="I43" s="9"/>
      <c r="J43" s="13"/>
      <c r="K43" s="162">
        <v>27695</v>
      </c>
      <c r="L43" s="24"/>
      <c r="M43" s="184">
        <f>MIN(D43:L43)</f>
        <v>27695</v>
      </c>
    </row>
    <row r="44" spans="1:19" ht="29.25" customHeight="1" thickBot="1" x14ac:dyDescent="0.3">
      <c r="A44" s="40"/>
      <c r="B44" s="113"/>
      <c r="C44" s="45"/>
      <c r="D44" s="4"/>
      <c r="E44" s="4"/>
      <c r="F44" s="4"/>
      <c r="G44" s="9"/>
      <c r="H44" s="9"/>
      <c r="I44" s="4"/>
      <c r="J44" s="99"/>
      <c r="K44" s="9"/>
      <c r="L44" s="75"/>
      <c r="M44" s="184"/>
    </row>
    <row r="45" spans="1:19" ht="29.25" customHeight="1" thickBot="1" x14ac:dyDescent="0.3">
      <c r="A45" s="126"/>
      <c r="B45" s="65" t="s">
        <v>19</v>
      </c>
      <c r="C45" s="158">
        <f>SUM(C20:C44)</f>
        <v>644584</v>
      </c>
      <c r="D45" s="49"/>
      <c r="E45" s="49"/>
      <c r="F45" s="49">
        <f>SUM(F37)</f>
        <v>65747</v>
      </c>
      <c r="G45" s="49">
        <f>SUM(G36,G34,G27)</f>
        <v>142141</v>
      </c>
      <c r="H45" s="49"/>
      <c r="I45" s="49">
        <f>SUM(I31,I25,I20)</f>
        <v>99223</v>
      </c>
      <c r="J45" s="49">
        <f>SUM(J42,J28)</f>
        <v>80535</v>
      </c>
      <c r="K45" s="49">
        <f>SUM(K43,K40:K41,K35,K26,K24,K21)</f>
        <v>303090</v>
      </c>
      <c r="L45" s="50"/>
      <c r="M45" s="188">
        <f>SUM(M20:M44)</f>
        <v>690322</v>
      </c>
    </row>
    <row r="46" spans="1:19" ht="29.25" customHeight="1" x14ac:dyDescent="0.25">
      <c r="A46" s="39"/>
      <c r="B46" s="105"/>
      <c r="C46" s="115"/>
      <c r="D46" s="66"/>
      <c r="E46" s="66"/>
      <c r="F46" s="66">
        <f>F45/$M45</f>
        <v>9.5241061417715212E-2</v>
      </c>
      <c r="G46" s="66">
        <f>G45/$M45</f>
        <v>0.20590536010731225</v>
      </c>
      <c r="H46" s="66"/>
      <c r="I46" s="66">
        <f>I45/$M45</f>
        <v>0.14373437323451954</v>
      </c>
      <c r="J46" s="66">
        <f>J45/$M45</f>
        <v>0.11666294859500349</v>
      </c>
      <c r="K46" s="66">
        <f>K45/$M45</f>
        <v>0.43905597677605523</v>
      </c>
      <c r="L46" s="67"/>
      <c r="M46" s="189">
        <f>SUM(D46:L46)</f>
        <v>1.0005997201306056</v>
      </c>
    </row>
    <row r="47" spans="1:19" ht="29.25" customHeight="1" x14ac:dyDescent="0.35">
      <c r="A47" s="43"/>
      <c r="B47" s="106" t="s">
        <v>9</v>
      </c>
      <c r="C47" s="116"/>
      <c r="D47" s="31"/>
      <c r="E47" s="31"/>
      <c r="F47" s="31"/>
      <c r="G47" s="31"/>
      <c r="H47" s="31"/>
      <c r="I47" s="31"/>
      <c r="J47" s="31"/>
      <c r="K47" s="31"/>
      <c r="L47" s="33"/>
      <c r="M47" s="190"/>
    </row>
    <row r="48" spans="1:19" ht="30" customHeight="1" x14ac:dyDescent="0.3">
      <c r="A48" s="43"/>
      <c r="B48" s="107" t="s">
        <v>15</v>
      </c>
      <c r="C48" s="116"/>
      <c r="D48" s="31"/>
      <c r="E48" s="31"/>
      <c r="F48" s="31"/>
      <c r="G48" s="31"/>
      <c r="H48" s="31"/>
      <c r="I48" s="31"/>
      <c r="J48" s="31"/>
      <c r="K48" s="31"/>
      <c r="L48" s="33"/>
      <c r="M48" s="191"/>
    </row>
    <row r="49" spans="1:13" ht="30" customHeight="1" x14ac:dyDescent="0.25">
      <c r="A49" s="43" t="s">
        <v>71</v>
      </c>
      <c r="B49" s="109" t="s">
        <v>70</v>
      </c>
      <c r="C49" s="116">
        <v>31954</v>
      </c>
      <c r="D49" s="31"/>
      <c r="E49" s="31"/>
      <c r="F49" s="31">
        <v>44198</v>
      </c>
      <c r="G49" s="101">
        <v>37851</v>
      </c>
      <c r="H49" s="31"/>
      <c r="I49" s="101"/>
      <c r="J49" s="31">
        <v>44484</v>
      </c>
      <c r="K49" s="31"/>
      <c r="L49" s="33"/>
      <c r="M49" s="184">
        <f>MIN(D49:L49)</f>
        <v>37851</v>
      </c>
    </row>
    <row r="50" spans="1:13" ht="30" customHeight="1" x14ac:dyDescent="0.25">
      <c r="A50" s="43" t="s">
        <v>72</v>
      </c>
      <c r="B50" s="109" t="s">
        <v>74</v>
      </c>
      <c r="C50" s="116">
        <v>73971</v>
      </c>
      <c r="D50" s="31"/>
      <c r="E50" s="31"/>
      <c r="F50" s="31">
        <v>96119</v>
      </c>
      <c r="G50" s="101">
        <v>70055</v>
      </c>
      <c r="H50" s="31"/>
      <c r="I50" s="31"/>
      <c r="J50" s="31"/>
      <c r="K50" s="31">
        <v>72784</v>
      </c>
      <c r="L50" s="33"/>
      <c r="M50" s="184">
        <f>MIN(D50:L50)</f>
        <v>70055</v>
      </c>
    </row>
    <row r="51" spans="1:13" ht="29.25" customHeight="1" x14ac:dyDescent="0.25">
      <c r="A51" s="43" t="s">
        <v>73</v>
      </c>
      <c r="B51" s="109" t="s">
        <v>75</v>
      </c>
      <c r="C51" s="116">
        <v>34655</v>
      </c>
      <c r="D51" s="31"/>
      <c r="E51" s="31"/>
      <c r="F51" s="31">
        <v>31967</v>
      </c>
      <c r="G51" s="31">
        <v>29733</v>
      </c>
      <c r="H51" s="31"/>
      <c r="I51" s="31"/>
      <c r="J51" s="31"/>
      <c r="K51" s="101">
        <v>28431</v>
      </c>
      <c r="L51" s="33"/>
      <c r="M51" s="184">
        <f>MIN(D51:L51)</f>
        <v>28431</v>
      </c>
    </row>
    <row r="52" spans="1:13" ht="30.75" customHeight="1" x14ac:dyDescent="0.25">
      <c r="A52" s="43"/>
      <c r="B52" s="108"/>
      <c r="C52" s="116"/>
      <c r="D52" s="31"/>
      <c r="E52" s="31"/>
      <c r="F52" s="31"/>
      <c r="G52" s="31"/>
      <c r="H52" s="31"/>
      <c r="I52" s="31"/>
      <c r="J52" s="31"/>
      <c r="K52" s="31"/>
      <c r="L52" s="33"/>
      <c r="M52" s="191"/>
    </row>
    <row r="53" spans="1:13" ht="30.75" customHeight="1" x14ac:dyDescent="0.3">
      <c r="A53" s="43"/>
      <c r="B53" s="103" t="s">
        <v>16</v>
      </c>
      <c r="C53" s="116"/>
      <c r="D53" s="31"/>
      <c r="E53" s="31"/>
      <c r="F53" s="31"/>
      <c r="G53" s="31"/>
      <c r="H53" s="31"/>
      <c r="I53" s="31"/>
      <c r="J53" s="31"/>
      <c r="K53" s="31"/>
      <c r="L53" s="33"/>
      <c r="M53" s="191"/>
    </row>
    <row r="54" spans="1:13" ht="30.75" customHeight="1" x14ac:dyDescent="0.25">
      <c r="A54" s="43" t="s">
        <v>76</v>
      </c>
      <c r="B54" s="109" t="s">
        <v>79</v>
      </c>
      <c r="C54" s="116">
        <v>25695</v>
      </c>
      <c r="D54" s="31"/>
      <c r="E54" s="31"/>
      <c r="F54" s="31">
        <v>28576</v>
      </c>
      <c r="G54" s="31">
        <v>29283</v>
      </c>
      <c r="H54" s="31"/>
      <c r="I54" s="31"/>
      <c r="J54" s="101">
        <v>27182</v>
      </c>
      <c r="K54" s="31">
        <v>27403</v>
      </c>
      <c r="L54" s="33"/>
      <c r="M54" s="184">
        <f>MIN(D54:L54)</f>
        <v>27182</v>
      </c>
    </row>
    <row r="55" spans="1:13" ht="30.75" customHeight="1" x14ac:dyDescent="0.25">
      <c r="A55" s="43" t="s">
        <v>77</v>
      </c>
      <c r="B55" s="109" t="s">
        <v>80</v>
      </c>
      <c r="C55" s="116">
        <v>15772</v>
      </c>
      <c r="D55" s="31"/>
      <c r="E55" s="31"/>
      <c r="F55" s="31">
        <v>23019</v>
      </c>
      <c r="G55" s="101">
        <v>21130</v>
      </c>
      <c r="H55" s="31"/>
      <c r="I55" s="31"/>
      <c r="J55" s="31">
        <v>22530</v>
      </c>
      <c r="K55" s="4">
        <v>26688</v>
      </c>
      <c r="L55" s="33"/>
      <c r="M55" s="184">
        <f>MIN(D55:L55)</f>
        <v>21130</v>
      </c>
    </row>
    <row r="56" spans="1:13" ht="30.75" customHeight="1" x14ac:dyDescent="0.25">
      <c r="A56" s="43" t="s">
        <v>78</v>
      </c>
      <c r="B56" s="109" t="s">
        <v>81</v>
      </c>
      <c r="C56" s="116">
        <v>19163</v>
      </c>
      <c r="D56" s="31"/>
      <c r="E56" s="31"/>
      <c r="F56" s="101">
        <v>18655</v>
      </c>
      <c r="G56" s="31"/>
      <c r="H56" s="31"/>
      <c r="I56" s="31"/>
      <c r="J56" s="31">
        <v>18672</v>
      </c>
      <c r="K56" s="31">
        <v>21128</v>
      </c>
      <c r="L56" s="33"/>
      <c r="M56" s="184">
        <f>MIN(D56:L56)</f>
        <v>18655</v>
      </c>
    </row>
    <row r="57" spans="1:13" ht="30.75" customHeight="1" x14ac:dyDescent="0.25">
      <c r="A57" s="43" t="s">
        <v>109</v>
      </c>
      <c r="B57" s="109" t="s">
        <v>108</v>
      </c>
      <c r="C57" s="116">
        <v>26091</v>
      </c>
      <c r="D57" s="31"/>
      <c r="E57" s="31"/>
      <c r="F57" s="31">
        <v>32787</v>
      </c>
      <c r="G57" s="31">
        <v>33097</v>
      </c>
      <c r="H57" s="31"/>
      <c r="I57" s="31"/>
      <c r="J57" s="31">
        <v>30748</v>
      </c>
      <c r="K57" s="101">
        <v>28847</v>
      </c>
      <c r="L57" s="33"/>
      <c r="M57" s="184">
        <f>MIN(D57:L57)</f>
        <v>28847</v>
      </c>
    </row>
    <row r="58" spans="1:13" ht="29.25" customHeight="1" x14ac:dyDescent="0.25">
      <c r="A58" s="43"/>
      <c r="B58" s="108"/>
      <c r="C58" s="116"/>
      <c r="D58" s="31"/>
      <c r="E58" s="31"/>
      <c r="F58" s="31"/>
      <c r="G58" s="31"/>
      <c r="H58" s="31"/>
      <c r="I58" s="31"/>
      <c r="J58" s="31"/>
      <c r="K58" s="31"/>
      <c r="L58" s="33"/>
      <c r="M58" s="191"/>
    </row>
    <row r="59" spans="1:13" ht="29.25" customHeight="1" x14ac:dyDescent="0.3">
      <c r="A59" s="43"/>
      <c r="B59" s="103" t="s">
        <v>17</v>
      </c>
      <c r="C59" s="116"/>
      <c r="D59" s="31"/>
      <c r="E59" s="31"/>
      <c r="F59" s="31"/>
      <c r="G59" s="31"/>
      <c r="H59" s="31"/>
      <c r="I59" s="31"/>
      <c r="J59" s="31"/>
      <c r="K59" s="31"/>
      <c r="L59" s="33"/>
      <c r="M59" s="191"/>
    </row>
    <row r="60" spans="1:13" ht="29.25" customHeight="1" x14ac:dyDescent="0.25">
      <c r="A60" s="43" t="s">
        <v>82</v>
      </c>
      <c r="B60" s="108" t="s">
        <v>87</v>
      </c>
      <c r="C60" s="116">
        <v>44328</v>
      </c>
      <c r="D60" s="31"/>
      <c r="E60" s="31"/>
      <c r="F60" s="31">
        <v>47244</v>
      </c>
      <c r="G60" s="101">
        <v>40348</v>
      </c>
      <c r="H60" s="31"/>
      <c r="I60" s="31"/>
      <c r="J60" s="31"/>
      <c r="K60" s="31"/>
      <c r="L60" s="33"/>
      <c r="M60" s="184">
        <f>MIN(D60:L60)</f>
        <v>40348</v>
      </c>
    </row>
    <row r="61" spans="1:13" ht="29.25" customHeight="1" x14ac:dyDescent="0.25">
      <c r="A61" s="43" t="s">
        <v>83</v>
      </c>
      <c r="B61" s="108" t="s">
        <v>88</v>
      </c>
      <c r="C61" s="116">
        <v>18979</v>
      </c>
      <c r="D61" s="31"/>
      <c r="E61" s="31"/>
      <c r="F61" s="31">
        <v>16328</v>
      </c>
      <c r="G61" s="101">
        <v>15768</v>
      </c>
      <c r="H61" s="31"/>
      <c r="I61" s="31"/>
      <c r="J61" s="31"/>
      <c r="K61" s="31">
        <v>16281</v>
      </c>
      <c r="L61" s="33"/>
      <c r="M61" s="184">
        <f>MIN(D61:L61)</f>
        <v>15768</v>
      </c>
    </row>
    <row r="62" spans="1:13" ht="29.25" customHeight="1" x14ac:dyDescent="0.25">
      <c r="A62" s="43" t="s">
        <v>84</v>
      </c>
      <c r="B62" s="108" t="s">
        <v>89</v>
      </c>
      <c r="C62" s="116">
        <v>22193</v>
      </c>
      <c r="D62" s="31"/>
      <c r="E62" s="31"/>
      <c r="F62" s="31">
        <v>21278</v>
      </c>
      <c r="G62" s="31">
        <v>21101</v>
      </c>
      <c r="H62" s="31"/>
      <c r="I62" s="31"/>
      <c r="J62" s="31"/>
      <c r="K62" s="99">
        <v>20925</v>
      </c>
      <c r="L62" s="33"/>
      <c r="M62" s="184">
        <f>MIN(D62:L62)</f>
        <v>20925</v>
      </c>
    </row>
    <row r="63" spans="1:13" ht="29.25" customHeight="1" x14ac:dyDescent="0.25">
      <c r="A63" s="43" t="s">
        <v>85</v>
      </c>
      <c r="B63" s="108" t="s">
        <v>90</v>
      </c>
      <c r="C63" s="116">
        <v>24789</v>
      </c>
      <c r="D63" s="31"/>
      <c r="E63" s="31"/>
      <c r="F63" s="101">
        <v>23456</v>
      </c>
      <c r="G63" s="31"/>
      <c r="H63" s="31"/>
      <c r="I63" s="31"/>
      <c r="J63" s="31"/>
      <c r="K63" s="31">
        <v>26245</v>
      </c>
      <c r="L63" s="33"/>
      <c r="M63" s="184">
        <f>MIN(D63:L63)</f>
        <v>23456</v>
      </c>
    </row>
    <row r="64" spans="1:13" ht="29.25" customHeight="1" x14ac:dyDescent="0.25">
      <c r="A64" s="146" t="s">
        <v>86</v>
      </c>
      <c r="B64" s="108" t="s">
        <v>91</v>
      </c>
      <c r="C64" s="116">
        <v>17183</v>
      </c>
      <c r="D64" s="31"/>
      <c r="E64" s="31"/>
      <c r="F64" s="31">
        <v>16616</v>
      </c>
      <c r="G64" s="31"/>
      <c r="H64" s="31"/>
      <c r="I64" s="31"/>
      <c r="J64" s="31"/>
      <c r="K64" s="101">
        <v>15623</v>
      </c>
      <c r="L64" s="33"/>
      <c r="M64" s="184">
        <f>MIN(D64:L64)</f>
        <v>15623</v>
      </c>
    </row>
    <row r="65" spans="1:13" ht="29.25" customHeight="1" x14ac:dyDescent="0.25">
      <c r="A65" s="43"/>
      <c r="B65" s="108"/>
      <c r="C65" s="116"/>
      <c r="D65" s="31"/>
      <c r="E65" s="31"/>
      <c r="F65" s="31"/>
      <c r="G65" s="31"/>
      <c r="H65" s="31"/>
      <c r="I65" s="31"/>
      <c r="J65" s="31"/>
      <c r="K65" s="31"/>
      <c r="L65" s="33"/>
      <c r="M65" s="191"/>
    </row>
    <row r="66" spans="1:13" ht="29.25" customHeight="1" x14ac:dyDescent="0.3">
      <c r="A66" s="43"/>
      <c r="B66" s="103" t="s">
        <v>18</v>
      </c>
      <c r="C66" s="116"/>
      <c r="D66" s="31"/>
      <c r="E66" s="31"/>
      <c r="F66" s="31"/>
      <c r="G66" s="31"/>
      <c r="H66" s="31"/>
      <c r="I66" s="31"/>
      <c r="J66" s="31"/>
      <c r="K66" s="31"/>
      <c r="L66" s="33"/>
      <c r="M66" s="191"/>
    </row>
    <row r="67" spans="1:13" ht="29.25" customHeight="1" x14ac:dyDescent="0.25">
      <c r="A67" s="43" t="s">
        <v>92</v>
      </c>
      <c r="B67" s="63" t="s">
        <v>97</v>
      </c>
      <c r="C67" s="116">
        <v>39242</v>
      </c>
      <c r="D67" s="31"/>
      <c r="E67" s="31"/>
      <c r="F67" s="31">
        <v>47262</v>
      </c>
      <c r="G67" s="101">
        <v>41433</v>
      </c>
      <c r="H67" s="31"/>
      <c r="I67" s="31"/>
      <c r="J67" s="31"/>
      <c r="K67" s="31">
        <v>43575</v>
      </c>
      <c r="L67" s="33"/>
      <c r="M67" s="184">
        <f>MIN(D67:L67)</f>
        <v>41433</v>
      </c>
    </row>
    <row r="68" spans="1:13" ht="30" customHeight="1" x14ac:dyDescent="0.25">
      <c r="A68" s="43" t="s">
        <v>93</v>
      </c>
      <c r="B68" s="63" t="s">
        <v>95</v>
      </c>
      <c r="C68" s="116">
        <v>15155</v>
      </c>
      <c r="D68" s="31"/>
      <c r="E68" s="31"/>
      <c r="F68" s="31"/>
      <c r="G68" s="101">
        <v>15781</v>
      </c>
      <c r="H68" s="31"/>
      <c r="I68" s="31"/>
      <c r="J68" s="31"/>
      <c r="K68" s="31"/>
      <c r="L68" s="33">
        <v>17691</v>
      </c>
      <c r="M68" s="184">
        <f>MIN(D68:L68)</f>
        <v>15781</v>
      </c>
    </row>
    <row r="69" spans="1:13" ht="30" customHeight="1" x14ac:dyDescent="0.25">
      <c r="A69" s="43" t="s">
        <v>94</v>
      </c>
      <c r="B69" s="63" t="s">
        <v>96</v>
      </c>
      <c r="C69" s="116">
        <v>32697</v>
      </c>
      <c r="D69" s="31"/>
      <c r="E69" s="31"/>
      <c r="F69" s="101">
        <v>38887</v>
      </c>
      <c r="G69" s="31">
        <v>50333</v>
      </c>
      <c r="H69" s="31"/>
      <c r="I69" s="31"/>
      <c r="J69" s="31"/>
      <c r="K69" s="31"/>
      <c r="L69" s="33"/>
      <c r="M69" s="184">
        <f>MIN(D69:L69)</f>
        <v>38887</v>
      </c>
    </row>
    <row r="70" spans="1:13" ht="29.25" customHeight="1" x14ac:dyDescent="0.25">
      <c r="A70" s="43"/>
      <c r="B70" s="108"/>
      <c r="C70" s="116"/>
      <c r="D70" s="31"/>
      <c r="E70" s="31"/>
      <c r="F70" s="31"/>
      <c r="G70" s="31"/>
      <c r="H70" s="31"/>
      <c r="I70" s="31"/>
      <c r="J70" s="31"/>
      <c r="K70" s="31"/>
      <c r="L70" s="33"/>
      <c r="M70" s="191"/>
    </row>
    <row r="71" spans="1:13" ht="29.25" customHeight="1" x14ac:dyDescent="0.3">
      <c r="A71" s="43"/>
      <c r="B71" s="103" t="s">
        <v>20</v>
      </c>
      <c r="C71" s="116"/>
      <c r="D71" s="31"/>
      <c r="E71" s="31"/>
      <c r="F71" s="31"/>
      <c r="G71" s="31"/>
      <c r="H71" s="31"/>
      <c r="I71" s="31"/>
      <c r="J71" s="31"/>
      <c r="K71" s="31"/>
      <c r="L71" s="33"/>
      <c r="M71" s="191"/>
    </row>
    <row r="72" spans="1:13" ht="30.75" customHeight="1" x14ac:dyDescent="0.25">
      <c r="A72" s="43" t="s">
        <v>98</v>
      </c>
      <c r="B72" s="137" t="s">
        <v>100</v>
      </c>
      <c r="C72" s="116">
        <v>30143</v>
      </c>
      <c r="D72" s="31"/>
      <c r="E72" s="31"/>
      <c r="F72" s="101"/>
      <c r="G72" s="101">
        <v>35359</v>
      </c>
      <c r="H72" s="31"/>
      <c r="I72" s="101"/>
      <c r="J72" s="31"/>
      <c r="K72" s="31"/>
      <c r="L72" s="33">
        <v>39690</v>
      </c>
      <c r="M72" s="184">
        <f>MIN(D72:L72)</f>
        <v>35359</v>
      </c>
    </row>
    <row r="73" spans="1:13" ht="30.75" customHeight="1" x14ac:dyDescent="0.25">
      <c r="A73" s="43" t="s">
        <v>99</v>
      </c>
      <c r="B73" s="137" t="s">
        <v>101</v>
      </c>
      <c r="C73" s="119">
        <v>21712</v>
      </c>
      <c r="D73" s="32"/>
      <c r="E73" s="32"/>
      <c r="F73" s="155"/>
      <c r="G73" s="32">
        <v>26563</v>
      </c>
      <c r="H73" s="32"/>
      <c r="I73" s="155"/>
      <c r="J73" s="32"/>
      <c r="K73" s="32">
        <v>28490</v>
      </c>
      <c r="L73" s="159">
        <v>25768</v>
      </c>
      <c r="M73" s="192">
        <f>MIN(D73:L73)</f>
        <v>25768</v>
      </c>
    </row>
    <row r="74" spans="1:13" ht="30.75" customHeight="1" x14ac:dyDescent="0.25">
      <c r="A74" s="43" t="s">
        <v>185</v>
      </c>
      <c r="B74" s="137" t="s">
        <v>110</v>
      </c>
      <c r="C74" s="122">
        <v>12492</v>
      </c>
      <c r="D74" s="4"/>
      <c r="E74" s="4"/>
      <c r="F74" s="99"/>
      <c r="G74" s="99">
        <v>10876</v>
      </c>
      <c r="H74" s="4"/>
      <c r="I74" s="99"/>
      <c r="J74" s="4"/>
      <c r="K74" s="4"/>
      <c r="L74" s="24">
        <v>12831</v>
      </c>
      <c r="M74" s="192">
        <f>MIN(D74:L74)</f>
        <v>10876</v>
      </c>
    </row>
    <row r="75" spans="1:13" ht="29.25" customHeight="1" thickBot="1" x14ac:dyDescent="0.3">
      <c r="A75" s="41"/>
      <c r="B75" s="78"/>
      <c r="C75" s="118"/>
      <c r="D75" s="19"/>
      <c r="E75" s="19"/>
      <c r="F75" s="19"/>
      <c r="G75" s="19"/>
      <c r="H75" s="19"/>
      <c r="I75" s="19"/>
      <c r="J75" s="19"/>
      <c r="K75" s="19"/>
      <c r="L75" s="25"/>
      <c r="M75" s="193"/>
    </row>
    <row r="76" spans="1:13" ht="29.25" customHeight="1" thickBot="1" x14ac:dyDescent="0.3">
      <c r="A76" s="64"/>
      <c r="B76" s="65" t="s">
        <v>21</v>
      </c>
      <c r="C76" s="129">
        <f>SUM(C49:C74)</f>
        <v>506214</v>
      </c>
      <c r="D76" s="49"/>
      <c r="E76" s="49"/>
      <c r="F76" s="49">
        <f>SUM(F69,F63,F56)</f>
        <v>80998</v>
      </c>
      <c r="G76" s="49">
        <f>SUM(G74,G72,G67:G68,G60:G61,G55,G49:G50)</f>
        <v>288601</v>
      </c>
      <c r="H76" s="49"/>
      <c r="I76" s="49"/>
      <c r="J76" s="49">
        <f>SUM(J54)</f>
        <v>27182</v>
      </c>
      <c r="K76" s="49">
        <f>SUM(K64,K62,K57,K51)</f>
        <v>93826</v>
      </c>
      <c r="L76" s="50">
        <f>SUM(L73)</f>
        <v>25768</v>
      </c>
      <c r="M76" s="136">
        <f>SUM(M49:M74)</f>
        <v>516375</v>
      </c>
    </row>
    <row r="77" spans="1:13" ht="29.25" customHeight="1" x14ac:dyDescent="0.25">
      <c r="A77" s="43"/>
      <c r="B77" s="108"/>
      <c r="C77" s="116"/>
      <c r="D77" s="31"/>
      <c r="E77" s="31"/>
      <c r="F77" s="79">
        <f>F76/$M76</f>
        <v>0.15685887194383927</v>
      </c>
      <c r="G77" s="79">
        <f>G76/$M76</f>
        <v>0.55889808763011373</v>
      </c>
      <c r="H77" s="31"/>
      <c r="I77" s="79"/>
      <c r="J77" s="79">
        <f>J76/$M76</f>
        <v>5.2640038731542001E-2</v>
      </c>
      <c r="K77" s="79">
        <f>K76/$M76</f>
        <v>0.18170128298232874</v>
      </c>
      <c r="L77" s="79">
        <f>L76/$M76</f>
        <v>4.9901718712176225E-2</v>
      </c>
      <c r="M77" s="194">
        <f>SUM(D77:L77)</f>
        <v>1</v>
      </c>
    </row>
    <row r="78" spans="1:13" ht="29.25" customHeight="1" x14ac:dyDescent="0.35">
      <c r="A78" s="43"/>
      <c r="B78" s="106" t="s">
        <v>22</v>
      </c>
      <c r="C78" s="116"/>
      <c r="D78" s="31"/>
      <c r="E78" s="31"/>
      <c r="F78" s="31"/>
      <c r="G78" s="31"/>
      <c r="H78" s="31"/>
      <c r="I78" s="31"/>
      <c r="J78" s="31"/>
      <c r="K78" s="31"/>
      <c r="L78" s="33"/>
      <c r="M78" s="191"/>
    </row>
    <row r="79" spans="1:13" ht="29.25" customHeight="1" x14ac:dyDescent="0.3">
      <c r="A79" s="43"/>
      <c r="B79" s="107" t="s">
        <v>23</v>
      </c>
      <c r="C79" s="116"/>
      <c r="D79" s="31"/>
      <c r="E79" s="31"/>
      <c r="F79" s="31"/>
      <c r="G79" s="31"/>
      <c r="H79" s="31"/>
      <c r="I79" s="31"/>
      <c r="J79" s="31"/>
      <c r="K79" s="31"/>
      <c r="L79" s="33"/>
      <c r="M79" s="191"/>
    </row>
    <row r="80" spans="1:13" ht="29.25" customHeight="1" x14ac:dyDescent="0.25">
      <c r="A80" s="43" t="s">
        <v>111</v>
      </c>
      <c r="B80" s="127" t="s">
        <v>116</v>
      </c>
      <c r="C80" s="116">
        <v>28535</v>
      </c>
      <c r="D80" s="31"/>
      <c r="E80" s="31"/>
      <c r="F80" s="31"/>
      <c r="G80" s="31">
        <v>34472</v>
      </c>
      <c r="H80" s="31"/>
      <c r="I80" s="31"/>
      <c r="J80" s="31"/>
      <c r="K80" s="31">
        <v>33647</v>
      </c>
      <c r="L80" s="144">
        <v>33553</v>
      </c>
      <c r="M80" s="184">
        <f>MIN(D80:L80)</f>
        <v>33553</v>
      </c>
    </row>
    <row r="81" spans="1:13" ht="29.25" customHeight="1" x14ac:dyDescent="0.25">
      <c r="A81" s="43" t="s">
        <v>112</v>
      </c>
      <c r="B81" s="127" t="s">
        <v>117</v>
      </c>
      <c r="C81" s="116">
        <v>23649</v>
      </c>
      <c r="D81" s="31"/>
      <c r="E81" s="31"/>
      <c r="F81" s="31">
        <v>23913</v>
      </c>
      <c r="G81" s="99">
        <v>22451</v>
      </c>
      <c r="H81" s="31"/>
      <c r="I81" s="31"/>
      <c r="J81" s="31"/>
      <c r="K81" s="31">
        <v>28584</v>
      </c>
      <c r="L81" s="33">
        <v>25192</v>
      </c>
      <c r="M81" s="184">
        <f>MIN(D81:L81)</f>
        <v>22451</v>
      </c>
    </row>
    <row r="82" spans="1:13" ht="29.25" customHeight="1" x14ac:dyDescent="0.25">
      <c r="A82" s="43" t="s">
        <v>113</v>
      </c>
      <c r="B82" s="127" t="s">
        <v>118</v>
      </c>
      <c r="C82" s="116">
        <v>12866</v>
      </c>
      <c r="D82" s="31"/>
      <c r="E82" s="31"/>
      <c r="F82" s="101">
        <v>14567</v>
      </c>
      <c r="G82" s="31">
        <v>16964</v>
      </c>
      <c r="H82" s="31"/>
      <c r="I82" s="31"/>
      <c r="J82" s="31"/>
      <c r="K82" s="31"/>
      <c r="L82" s="33">
        <v>15065</v>
      </c>
      <c r="M82" s="184">
        <f>MIN(D82:L82)</f>
        <v>14567</v>
      </c>
    </row>
    <row r="83" spans="1:13" ht="29.25" customHeight="1" x14ac:dyDescent="0.25">
      <c r="A83" s="43" t="s">
        <v>114</v>
      </c>
      <c r="B83" s="127" t="s">
        <v>119</v>
      </c>
      <c r="C83" s="116">
        <v>8561</v>
      </c>
      <c r="D83" s="31"/>
      <c r="E83" s="31"/>
      <c r="F83" s="31">
        <v>10824</v>
      </c>
      <c r="G83" s="31">
        <v>9887</v>
      </c>
      <c r="H83" s="31"/>
      <c r="I83" s="31"/>
      <c r="J83" s="31"/>
      <c r="K83" s="101">
        <v>9489</v>
      </c>
      <c r="L83" s="33">
        <v>9768</v>
      </c>
      <c r="M83" s="184">
        <f>MIN(D83:L83)</f>
        <v>9489</v>
      </c>
    </row>
    <row r="84" spans="1:13" ht="29.25" customHeight="1" x14ac:dyDescent="0.25">
      <c r="A84" s="43" t="s">
        <v>115</v>
      </c>
      <c r="B84" s="108" t="s">
        <v>120</v>
      </c>
      <c r="C84" s="116">
        <v>36947</v>
      </c>
      <c r="D84" s="31"/>
      <c r="E84" s="31"/>
      <c r="F84" s="31"/>
      <c r="G84" s="31">
        <v>51830</v>
      </c>
      <c r="H84" s="31"/>
      <c r="I84" s="31"/>
      <c r="J84" s="31"/>
      <c r="K84" s="101">
        <v>40492</v>
      </c>
      <c r="L84" s="33">
        <v>40977</v>
      </c>
      <c r="M84" s="184">
        <f>MIN(D84:L84)</f>
        <v>40492</v>
      </c>
    </row>
    <row r="85" spans="1:13" ht="29.25" customHeight="1" x14ac:dyDescent="0.25">
      <c r="A85" s="43"/>
      <c r="B85" s="108"/>
      <c r="C85" s="116"/>
      <c r="D85" s="31"/>
      <c r="E85" s="31"/>
      <c r="F85" s="31"/>
      <c r="G85" s="31"/>
      <c r="H85" s="31"/>
      <c r="I85" s="31"/>
      <c r="J85" s="31"/>
      <c r="K85" s="31"/>
      <c r="L85" s="33"/>
      <c r="M85" s="191"/>
    </row>
    <row r="86" spans="1:13" ht="29.25" customHeight="1" x14ac:dyDescent="0.3">
      <c r="A86" s="43"/>
      <c r="B86" s="107" t="s">
        <v>24</v>
      </c>
      <c r="C86" s="116"/>
      <c r="D86" s="31"/>
      <c r="E86" s="31"/>
      <c r="F86" s="31"/>
      <c r="G86" s="31"/>
      <c r="H86" s="31"/>
      <c r="I86" s="31"/>
      <c r="J86" s="31"/>
      <c r="K86" s="31"/>
      <c r="L86" s="33"/>
      <c r="M86" s="191"/>
    </row>
    <row r="87" spans="1:13" ht="29.25" customHeight="1" x14ac:dyDescent="0.25">
      <c r="A87" s="43" t="s">
        <v>121</v>
      </c>
      <c r="B87" s="108" t="s">
        <v>125</v>
      </c>
      <c r="C87" s="122">
        <v>18412</v>
      </c>
      <c r="D87" s="31"/>
      <c r="E87" s="31"/>
      <c r="F87" s="101">
        <v>21263</v>
      </c>
      <c r="G87" s="31">
        <v>22651</v>
      </c>
      <c r="H87" s="31"/>
      <c r="I87" s="31"/>
      <c r="J87" s="31"/>
      <c r="K87" s="31"/>
      <c r="L87" s="33"/>
      <c r="M87" s="184">
        <f>MIN(D87:L87)</f>
        <v>21263</v>
      </c>
    </row>
    <row r="88" spans="1:13" ht="29.25" customHeight="1" x14ac:dyDescent="0.25">
      <c r="A88" s="43" t="s">
        <v>122</v>
      </c>
      <c r="B88" s="108" t="s">
        <v>126</v>
      </c>
      <c r="C88" s="116">
        <v>10060</v>
      </c>
      <c r="D88" s="31"/>
      <c r="E88" s="31"/>
      <c r="F88" s="31">
        <v>12029</v>
      </c>
      <c r="G88" s="31">
        <v>12257</v>
      </c>
      <c r="H88" s="31"/>
      <c r="I88" s="31"/>
      <c r="J88" s="31"/>
      <c r="K88" s="101">
        <v>11546</v>
      </c>
      <c r="L88" s="33"/>
      <c r="M88" s="184">
        <f>MIN(D88:L88)</f>
        <v>11546</v>
      </c>
    </row>
    <row r="89" spans="1:13" ht="29.25" customHeight="1" x14ac:dyDescent="0.25">
      <c r="A89" s="43" t="s">
        <v>123</v>
      </c>
      <c r="B89" s="108" t="s">
        <v>127</v>
      </c>
      <c r="C89" s="116">
        <v>8516</v>
      </c>
      <c r="D89" s="31">
        <v>9239</v>
      </c>
      <c r="E89" s="31">
        <v>8072</v>
      </c>
      <c r="F89" s="101">
        <v>7567</v>
      </c>
      <c r="G89" s="31">
        <v>8260</v>
      </c>
      <c r="H89" s="31"/>
      <c r="I89" s="31"/>
      <c r="J89" s="31"/>
      <c r="K89" s="31">
        <v>7703</v>
      </c>
      <c r="L89" s="33"/>
      <c r="M89" s="184">
        <f>MIN(D89:L89)</f>
        <v>7567</v>
      </c>
    </row>
    <row r="90" spans="1:13" ht="29.25" customHeight="1" x14ac:dyDescent="0.25">
      <c r="A90" s="43" t="s">
        <v>124</v>
      </c>
      <c r="B90" s="108" t="s">
        <v>128</v>
      </c>
      <c r="C90" s="116">
        <v>27490</v>
      </c>
      <c r="D90" s="31"/>
      <c r="E90" s="31"/>
      <c r="F90" s="31">
        <v>26311</v>
      </c>
      <c r="G90" s="101">
        <v>25592</v>
      </c>
      <c r="H90" s="31"/>
      <c r="I90" s="31"/>
      <c r="J90" s="31"/>
      <c r="K90" s="31"/>
      <c r="L90" s="33">
        <v>30017</v>
      </c>
      <c r="M90" s="184">
        <f>MIN(D90:L90)</f>
        <v>25592</v>
      </c>
    </row>
    <row r="91" spans="1:13" ht="29.25" customHeight="1" x14ac:dyDescent="0.25">
      <c r="A91" s="43"/>
      <c r="B91" s="108"/>
      <c r="C91" s="116"/>
      <c r="D91" s="31"/>
      <c r="E91" s="31"/>
      <c r="F91" s="31"/>
      <c r="G91" s="31"/>
      <c r="H91" s="31"/>
      <c r="I91" s="31"/>
      <c r="J91" s="31"/>
      <c r="K91" s="31"/>
      <c r="L91" s="33"/>
      <c r="M91" s="191"/>
    </row>
    <row r="92" spans="1:13" ht="29.25" customHeight="1" x14ac:dyDescent="0.3">
      <c r="A92" s="5"/>
      <c r="B92" s="107" t="s">
        <v>25</v>
      </c>
      <c r="C92" s="116"/>
      <c r="D92" s="31"/>
      <c r="E92" s="31"/>
      <c r="G92" s="5"/>
      <c r="H92" s="31"/>
      <c r="I92" s="31"/>
      <c r="J92" s="31"/>
      <c r="L92" s="33"/>
      <c r="M92" s="191"/>
    </row>
    <row r="93" spans="1:13" ht="29.25" customHeight="1" x14ac:dyDescent="0.25">
      <c r="A93" s="43" t="s">
        <v>129</v>
      </c>
      <c r="B93" s="108" t="s">
        <v>132</v>
      </c>
      <c r="C93" s="122">
        <v>37197</v>
      </c>
      <c r="D93" s="31"/>
      <c r="E93" s="31"/>
      <c r="F93" s="4"/>
      <c r="G93" s="31">
        <v>42098</v>
      </c>
      <c r="H93" s="31"/>
      <c r="I93" s="31"/>
      <c r="J93" s="31"/>
      <c r="K93" s="99">
        <v>36627</v>
      </c>
      <c r="L93" s="33"/>
      <c r="M93" s="184">
        <f>MIN(D93:L93)</f>
        <v>36627</v>
      </c>
    </row>
    <row r="94" spans="1:13" ht="29.25" customHeight="1" x14ac:dyDescent="0.25">
      <c r="A94" s="43" t="s">
        <v>130</v>
      </c>
      <c r="B94" s="108" t="s">
        <v>133</v>
      </c>
      <c r="C94" s="119">
        <v>59488</v>
      </c>
      <c r="D94" s="31"/>
      <c r="E94" s="31"/>
      <c r="F94" s="31"/>
      <c r="G94" s="31">
        <v>67804</v>
      </c>
      <c r="H94" s="31"/>
      <c r="I94" s="31"/>
      <c r="J94" s="31"/>
      <c r="K94" s="101">
        <v>53617</v>
      </c>
      <c r="L94" s="33"/>
      <c r="M94" s="184">
        <f>MIN(D94:L94)</f>
        <v>53617</v>
      </c>
    </row>
    <row r="95" spans="1:13" ht="29.25" customHeight="1" x14ac:dyDescent="0.25">
      <c r="A95" s="40" t="s">
        <v>131</v>
      </c>
      <c r="B95" s="139" t="s">
        <v>134</v>
      </c>
      <c r="C95" s="156">
        <v>39218</v>
      </c>
      <c r="D95" s="4"/>
      <c r="E95" s="4"/>
      <c r="F95" s="4">
        <v>37276</v>
      </c>
      <c r="G95" s="4">
        <v>38154</v>
      </c>
      <c r="H95" s="4"/>
      <c r="I95" s="4"/>
      <c r="J95" s="4"/>
      <c r="K95" s="99">
        <v>35902</v>
      </c>
      <c r="L95" s="132"/>
      <c r="M95" s="184">
        <f>MIN(D95:L95)</f>
        <v>35902</v>
      </c>
    </row>
    <row r="96" spans="1:13" ht="29.25" customHeight="1" thickBot="1" x14ac:dyDescent="0.3">
      <c r="A96" s="41"/>
      <c r="B96" s="128"/>
      <c r="C96" s="157"/>
      <c r="D96" s="19"/>
      <c r="E96" s="19"/>
      <c r="F96" s="19"/>
      <c r="G96" s="143"/>
      <c r="H96" s="19"/>
      <c r="I96" s="19"/>
      <c r="J96" s="19"/>
      <c r="K96" s="19"/>
      <c r="L96" s="145"/>
      <c r="M96" s="193"/>
    </row>
    <row r="97" spans="1:16" ht="29.25" customHeight="1" thickBot="1" x14ac:dyDescent="0.3">
      <c r="A97" s="64"/>
      <c r="B97" s="65" t="s">
        <v>26</v>
      </c>
      <c r="C97" s="129">
        <f>SUM(C80:C95)</f>
        <v>310939</v>
      </c>
      <c r="D97" s="49">
        <v>0</v>
      </c>
      <c r="E97" s="49">
        <v>0</v>
      </c>
      <c r="F97" s="49">
        <f>SUM(F89,F87,F82)</f>
        <v>43397</v>
      </c>
      <c r="G97" s="49">
        <f>SUM(G90,G81)</f>
        <v>48043</v>
      </c>
      <c r="H97" s="49"/>
      <c r="I97" s="49"/>
      <c r="J97" s="49"/>
      <c r="K97" s="49">
        <f>SUM(K93:K95,K88,K83:K84)</f>
        <v>187673</v>
      </c>
      <c r="L97" s="50">
        <f>SUM(L80)</f>
        <v>33553</v>
      </c>
      <c r="M97" s="136">
        <f>SUM(M80:M95)</f>
        <v>312666</v>
      </c>
    </row>
    <row r="98" spans="1:16" ht="29.25" customHeight="1" x14ac:dyDescent="0.25">
      <c r="A98" s="43"/>
      <c r="B98" s="108"/>
      <c r="C98" s="116"/>
      <c r="D98" s="76">
        <f>D97/$M97</f>
        <v>0</v>
      </c>
      <c r="E98" s="76">
        <f>E97/$M97</f>
        <v>0</v>
      </c>
      <c r="F98" s="76">
        <f>F97/$M97</f>
        <v>0.13879667120825417</v>
      </c>
      <c r="G98" s="76">
        <f>G97/$M97</f>
        <v>0.15365597794451588</v>
      </c>
      <c r="H98" s="31"/>
      <c r="I98" s="31"/>
      <c r="J98" s="76"/>
      <c r="K98" s="76">
        <f>K97/$M97</f>
        <v>0.60023475529798576</v>
      </c>
      <c r="L98" s="76">
        <f>L97/$M97</f>
        <v>0.10731259554924424</v>
      </c>
      <c r="M98" s="194">
        <f>SUM(D98:L98)</f>
        <v>1</v>
      </c>
    </row>
    <row r="99" spans="1:16" ht="29.25" customHeight="1" x14ac:dyDescent="0.35">
      <c r="A99" s="40"/>
      <c r="B99" s="106" t="s">
        <v>3</v>
      </c>
      <c r="C99" s="120"/>
      <c r="D99" s="4"/>
      <c r="E99" s="4"/>
      <c r="F99" s="4"/>
      <c r="G99" s="4"/>
      <c r="H99" s="4"/>
      <c r="I99" s="4"/>
      <c r="J99" s="4"/>
      <c r="K99" s="4"/>
      <c r="L99" s="24"/>
      <c r="M99" s="38"/>
    </row>
    <row r="100" spans="1:16" ht="29.25" customHeight="1" x14ac:dyDescent="0.35">
      <c r="A100" s="40"/>
      <c r="B100" s="107" t="s">
        <v>27</v>
      </c>
      <c r="C100" s="120"/>
      <c r="D100" s="4"/>
      <c r="E100" s="4"/>
      <c r="F100" s="4"/>
      <c r="G100" s="4"/>
      <c r="H100" s="4"/>
      <c r="I100" s="4"/>
      <c r="J100" s="4"/>
      <c r="K100" s="4"/>
      <c r="L100" s="24"/>
      <c r="M100" s="38"/>
    </row>
    <row r="101" spans="1:16" ht="29.25" customHeight="1" x14ac:dyDescent="0.25">
      <c r="A101" s="40" t="s">
        <v>135</v>
      </c>
      <c r="B101" s="113" t="s">
        <v>139</v>
      </c>
      <c r="C101" s="121">
        <v>32796</v>
      </c>
      <c r="D101" s="4"/>
      <c r="E101" s="4"/>
      <c r="F101" s="4"/>
      <c r="G101" s="4">
        <v>35294</v>
      </c>
      <c r="H101" s="4"/>
      <c r="I101" s="4"/>
      <c r="J101" s="4">
        <v>36036</v>
      </c>
      <c r="K101" s="99">
        <v>30520</v>
      </c>
      <c r="L101" s="24"/>
      <c r="M101" s="184">
        <f>MIN(D101:L101)</f>
        <v>30520</v>
      </c>
    </row>
    <row r="102" spans="1:16" ht="29.25" customHeight="1" x14ac:dyDescent="0.25">
      <c r="A102" s="40" t="s">
        <v>136</v>
      </c>
      <c r="B102" s="113" t="s">
        <v>140</v>
      </c>
      <c r="C102" s="122">
        <v>34077</v>
      </c>
      <c r="D102" s="4"/>
      <c r="E102" s="4"/>
      <c r="F102" s="4"/>
      <c r="G102" s="4">
        <v>38484</v>
      </c>
      <c r="H102" s="4"/>
      <c r="I102" s="4"/>
      <c r="J102" s="4">
        <v>36771</v>
      </c>
      <c r="K102" s="99">
        <v>33892</v>
      </c>
      <c r="L102" s="24"/>
      <c r="M102" s="184">
        <f>MIN(D102:L102)</f>
        <v>33892</v>
      </c>
    </row>
    <row r="103" spans="1:16" ht="29.25" customHeight="1" x14ac:dyDescent="0.25">
      <c r="A103" s="40" t="s">
        <v>137</v>
      </c>
      <c r="B103" s="139" t="s">
        <v>141</v>
      </c>
      <c r="C103" s="122">
        <v>34954</v>
      </c>
      <c r="D103" s="4"/>
      <c r="E103" s="4"/>
      <c r="F103" s="4"/>
      <c r="G103" s="13">
        <v>41448</v>
      </c>
      <c r="H103" s="4"/>
      <c r="I103" s="4"/>
      <c r="J103" s="4"/>
      <c r="K103" s="162">
        <v>37711</v>
      </c>
      <c r="L103" s="24"/>
      <c r="M103" s="184">
        <f>MIN(D103:L103)</f>
        <v>37711</v>
      </c>
    </row>
    <row r="104" spans="1:16" ht="29.25" customHeight="1" x14ac:dyDescent="0.25">
      <c r="A104" s="40" t="s">
        <v>138</v>
      </c>
      <c r="B104" s="139" t="s">
        <v>142</v>
      </c>
      <c r="C104" s="122">
        <v>36629</v>
      </c>
      <c r="D104" s="4"/>
      <c r="E104" s="4"/>
      <c r="F104" s="4"/>
      <c r="G104" s="99">
        <v>41556</v>
      </c>
      <c r="H104" s="4"/>
      <c r="I104" s="4"/>
      <c r="J104" s="4"/>
      <c r="K104" s="4">
        <v>44669</v>
      </c>
      <c r="L104" s="24"/>
      <c r="M104" s="184">
        <f>MIN(D104:L104)</f>
        <v>41556</v>
      </c>
      <c r="N104" s="81"/>
      <c r="O104" s="81"/>
      <c r="P104" s="81"/>
    </row>
    <row r="105" spans="1:16" ht="29.25" customHeight="1" x14ac:dyDescent="0.25">
      <c r="A105" s="40"/>
      <c r="B105" s="113"/>
      <c r="C105" s="122"/>
      <c r="D105" s="4"/>
      <c r="E105" s="4"/>
      <c r="F105" s="4"/>
      <c r="G105" s="4"/>
      <c r="H105" s="4"/>
      <c r="I105" s="4"/>
      <c r="J105" s="4"/>
      <c r="K105" s="4"/>
      <c r="L105" s="24"/>
      <c r="M105" s="38"/>
    </row>
    <row r="106" spans="1:16" ht="29.25" customHeight="1" x14ac:dyDescent="0.3">
      <c r="A106" s="40"/>
      <c r="B106" s="107" t="s">
        <v>44</v>
      </c>
      <c r="C106" s="122"/>
      <c r="D106" s="4"/>
      <c r="E106" s="4"/>
      <c r="F106" s="4"/>
      <c r="G106" s="4"/>
      <c r="H106" s="4"/>
      <c r="I106" s="4"/>
      <c r="J106" s="4"/>
      <c r="K106" s="4"/>
      <c r="L106" s="24"/>
      <c r="M106" s="38"/>
    </row>
    <row r="107" spans="1:16" ht="28.5" customHeight="1" x14ac:dyDescent="0.25">
      <c r="A107" s="40" t="s">
        <v>143</v>
      </c>
      <c r="B107" s="113" t="s">
        <v>150</v>
      </c>
      <c r="C107" s="122">
        <v>9322</v>
      </c>
      <c r="D107" s="4"/>
      <c r="E107" s="4"/>
      <c r="F107" s="4"/>
      <c r="G107" s="6"/>
      <c r="H107" s="4"/>
      <c r="I107" s="4"/>
      <c r="J107" s="4"/>
      <c r="K107" s="134">
        <v>8005</v>
      </c>
      <c r="L107" s="24"/>
      <c r="M107" s="184">
        <f t="shared" ref="M107:M113" si="7">MIN(D107:L107)</f>
        <v>8005</v>
      </c>
    </row>
    <row r="108" spans="1:16" ht="28.5" customHeight="1" x14ac:dyDescent="0.25">
      <c r="A108" s="40" t="s">
        <v>144</v>
      </c>
      <c r="B108" s="113" t="s">
        <v>151</v>
      </c>
      <c r="C108" s="122">
        <v>43095</v>
      </c>
      <c r="D108" s="4"/>
      <c r="E108" s="4"/>
      <c r="F108" s="4">
        <v>38825</v>
      </c>
      <c r="G108" s="6">
        <v>42414</v>
      </c>
      <c r="H108" s="4"/>
      <c r="I108" s="4"/>
      <c r="J108" s="4"/>
      <c r="K108" s="134">
        <v>35646</v>
      </c>
      <c r="L108" s="24"/>
      <c r="M108" s="184">
        <f t="shared" si="7"/>
        <v>35646</v>
      </c>
    </row>
    <row r="109" spans="1:16" ht="28.5" customHeight="1" x14ac:dyDescent="0.25">
      <c r="A109" s="40" t="s">
        <v>145</v>
      </c>
      <c r="B109" s="113" t="s">
        <v>152</v>
      </c>
      <c r="C109" s="122">
        <v>47698</v>
      </c>
      <c r="D109" s="4"/>
      <c r="E109" s="4"/>
      <c r="F109" s="99">
        <v>44419</v>
      </c>
      <c r="G109" s="6">
        <v>49548</v>
      </c>
      <c r="H109" s="4"/>
      <c r="I109" s="4"/>
      <c r="J109" s="99"/>
      <c r="K109" s="6">
        <v>44770</v>
      </c>
      <c r="L109" s="24"/>
      <c r="M109" s="184">
        <f t="shared" si="7"/>
        <v>44419</v>
      </c>
      <c r="N109" s="81"/>
      <c r="O109" s="81"/>
      <c r="P109" s="81"/>
    </row>
    <row r="110" spans="1:16" ht="28.5" customHeight="1" x14ac:dyDescent="0.25">
      <c r="A110" s="40" t="s">
        <v>146</v>
      </c>
      <c r="B110" s="113" t="s">
        <v>153</v>
      </c>
      <c r="C110" s="122">
        <v>39333</v>
      </c>
      <c r="D110" s="4"/>
      <c r="E110" s="4"/>
      <c r="F110" s="4"/>
      <c r="G110" s="6">
        <v>50028</v>
      </c>
      <c r="H110" s="4"/>
      <c r="I110" s="4"/>
      <c r="J110" s="99">
        <v>32872</v>
      </c>
      <c r="K110" s="6">
        <v>38776</v>
      </c>
      <c r="L110" s="24"/>
      <c r="M110" s="184">
        <f t="shared" si="7"/>
        <v>32872</v>
      </c>
    </row>
    <row r="111" spans="1:16" ht="28.5" customHeight="1" x14ac:dyDescent="0.25">
      <c r="A111" s="40" t="s">
        <v>147</v>
      </c>
      <c r="B111" s="113" t="s">
        <v>154</v>
      </c>
      <c r="C111" s="122">
        <v>31251</v>
      </c>
      <c r="D111" s="4"/>
      <c r="E111" s="4"/>
      <c r="F111" s="4"/>
      <c r="G111" s="6">
        <v>32715</v>
      </c>
      <c r="H111" s="4"/>
      <c r="I111" s="4"/>
      <c r="J111" s="99">
        <v>26938</v>
      </c>
      <c r="K111" s="6">
        <v>28998</v>
      </c>
      <c r="L111" s="24"/>
      <c r="M111" s="184">
        <f t="shared" si="7"/>
        <v>26938</v>
      </c>
    </row>
    <row r="112" spans="1:16" ht="28.5" customHeight="1" x14ac:dyDescent="0.25">
      <c r="A112" s="40" t="s">
        <v>148</v>
      </c>
      <c r="B112" s="113" t="s">
        <v>155</v>
      </c>
      <c r="C112" s="122">
        <v>42940</v>
      </c>
      <c r="D112" s="4"/>
      <c r="E112" s="4"/>
      <c r="F112" s="4"/>
      <c r="G112" s="4">
        <v>40298</v>
      </c>
      <c r="H112" s="4"/>
      <c r="I112" s="4"/>
      <c r="J112" s="99">
        <v>37830</v>
      </c>
      <c r="K112" s="4">
        <v>42147</v>
      </c>
      <c r="L112" s="24"/>
      <c r="M112" s="184">
        <f t="shared" si="7"/>
        <v>37830</v>
      </c>
    </row>
    <row r="113" spans="1:13" ht="28.5" customHeight="1" thickBot="1" x14ac:dyDescent="0.3">
      <c r="A113" s="40" t="s">
        <v>149</v>
      </c>
      <c r="B113" s="128" t="s">
        <v>156</v>
      </c>
      <c r="C113" s="118">
        <v>31465</v>
      </c>
      <c r="D113" s="19"/>
      <c r="E113" s="19"/>
      <c r="F113" s="19"/>
      <c r="G113" s="6">
        <v>33014</v>
      </c>
      <c r="H113" s="19"/>
      <c r="I113" s="19"/>
      <c r="J113" s="143">
        <v>30664</v>
      </c>
      <c r="K113" s="6">
        <v>32558</v>
      </c>
      <c r="L113" s="25"/>
      <c r="M113" s="193">
        <f t="shared" si="7"/>
        <v>30664</v>
      </c>
    </row>
    <row r="114" spans="1:13" ht="29.25" customHeight="1" thickBot="1" x14ac:dyDescent="0.3">
      <c r="A114" s="48"/>
      <c r="B114" s="65" t="s">
        <v>28</v>
      </c>
      <c r="C114" s="129">
        <f>SUM(C101:C113)</f>
        <v>383560</v>
      </c>
      <c r="D114" s="49"/>
      <c r="E114" s="49"/>
      <c r="F114" s="49">
        <f>F109</f>
        <v>44419</v>
      </c>
      <c r="G114" s="49">
        <f>G104</f>
        <v>41556</v>
      </c>
      <c r="H114" s="49"/>
      <c r="I114" s="49"/>
      <c r="J114" s="49">
        <f>SUM(J110:J113)</f>
        <v>128304</v>
      </c>
      <c r="K114" s="49">
        <f>SUM(K101:K103,K107:K108)</f>
        <v>145774</v>
      </c>
      <c r="L114" s="130"/>
      <c r="M114" s="188">
        <f>SUM(M101:M113)</f>
        <v>360053</v>
      </c>
    </row>
    <row r="115" spans="1:13" ht="29.25" customHeight="1" x14ac:dyDescent="0.25">
      <c r="A115" s="42"/>
      <c r="B115" s="111"/>
      <c r="C115" s="119"/>
      <c r="D115" s="32"/>
      <c r="E115" s="32"/>
      <c r="F115" s="68">
        <f>F114/$M114</f>
        <v>0.12336794860756611</v>
      </c>
      <c r="G115" s="68">
        <f>G114/$M114</f>
        <v>0.11541634148305945</v>
      </c>
      <c r="H115" s="32"/>
      <c r="I115" s="32"/>
      <c r="J115" s="68">
        <f>J114/$M114</f>
        <v>0.35634753772361294</v>
      </c>
      <c r="K115" s="68">
        <f>K114/$M114</f>
        <v>0.40486817218576154</v>
      </c>
      <c r="L115" s="135"/>
      <c r="M115" s="195">
        <f>SUM(D115:L115)</f>
        <v>1</v>
      </c>
    </row>
    <row r="116" spans="1:13" ht="29.25" customHeight="1" x14ac:dyDescent="0.35">
      <c r="A116" s="43"/>
      <c r="B116" s="114" t="s">
        <v>4</v>
      </c>
      <c r="C116" s="123"/>
      <c r="D116" s="31"/>
      <c r="E116" s="31"/>
      <c r="F116" s="31"/>
      <c r="G116" s="31"/>
      <c r="H116" s="31"/>
      <c r="I116" s="31"/>
      <c r="J116" s="31"/>
      <c r="K116" s="31"/>
      <c r="L116" s="131"/>
      <c r="M116" s="56"/>
    </row>
    <row r="117" spans="1:13" ht="29.25" customHeight="1" x14ac:dyDescent="0.35">
      <c r="A117" s="43"/>
      <c r="B117" s="107" t="s">
        <v>29</v>
      </c>
      <c r="C117" s="123"/>
      <c r="D117" s="31"/>
      <c r="E117" s="31"/>
      <c r="F117" s="31"/>
      <c r="G117" s="31"/>
      <c r="H117" s="31"/>
      <c r="I117" s="31"/>
      <c r="J117" s="31"/>
      <c r="K117" s="31"/>
      <c r="L117" s="131"/>
      <c r="M117" s="56"/>
    </row>
    <row r="118" spans="1:13" ht="29.25" customHeight="1" x14ac:dyDescent="0.25">
      <c r="A118" s="40" t="s">
        <v>162</v>
      </c>
      <c r="B118" s="113" t="s">
        <v>157</v>
      </c>
      <c r="C118" s="122">
        <v>14094</v>
      </c>
      <c r="D118" s="4"/>
      <c r="E118" s="4"/>
      <c r="F118" s="4"/>
      <c r="G118" s="4"/>
      <c r="H118" s="4"/>
      <c r="I118" s="99"/>
      <c r="J118" s="4"/>
      <c r="K118" s="99">
        <v>17813</v>
      </c>
      <c r="L118" s="132"/>
      <c r="M118" s="196">
        <f>MIN(D118:L118)</f>
        <v>17813</v>
      </c>
    </row>
    <row r="119" spans="1:13" ht="29.25" customHeight="1" x14ac:dyDescent="0.25">
      <c r="A119" s="40" t="s">
        <v>163</v>
      </c>
      <c r="B119" s="113" t="s">
        <v>158</v>
      </c>
      <c r="C119" s="122">
        <v>18897</v>
      </c>
      <c r="D119" s="99"/>
      <c r="E119" s="4"/>
      <c r="F119" s="4"/>
      <c r="G119" s="4"/>
      <c r="H119" s="4"/>
      <c r="I119" s="4"/>
      <c r="J119" s="4"/>
      <c r="K119" s="99">
        <v>26601</v>
      </c>
      <c r="L119" s="132"/>
      <c r="M119" s="196">
        <f>MIN(D119:L119)</f>
        <v>26601</v>
      </c>
    </row>
    <row r="120" spans="1:13" ht="29.25" customHeight="1" x14ac:dyDescent="0.25">
      <c r="A120" s="40" t="s">
        <v>164</v>
      </c>
      <c r="B120" s="113" t="s">
        <v>159</v>
      </c>
      <c r="C120" s="122">
        <v>33816</v>
      </c>
      <c r="D120" s="4"/>
      <c r="E120" s="4"/>
      <c r="F120" s="4"/>
      <c r="G120" s="4"/>
      <c r="H120" s="99">
        <v>46522</v>
      </c>
      <c r="I120" s="4"/>
      <c r="J120" s="4"/>
      <c r="K120" s="4"/>
      <c r="L120" s="132"/>
      <c r="M120" s="196">
        <f>MIN(D120:L120)</f>
        <v>46522</v>
      </c>
    </row>
    <row r="121" spans="1:13" ht="29.25" customHeight="1" x14ac:dyDescent="0.25">
      <c r="A121" s="40" t="s">
        <v>165</v>
      </c>
      <c r="B121" s="113" t="s">
        <v>160</v>
      </c>
      <c r="C121" s="122">
        <v>28850</v>
      </c>
      <c r="D121" s="4"/>
      <c r="E121" s="4"/>
      <c r="F121" s="4"/>
      <c r="G121" s="4"/>
      <c r="H121" s="99">
        <v>35474</v>
      </c>
      <c r="I121" s="4"/>
      <c r="J121" s="4"/>
      <c r="K121" s="4">
        <v>37135</v>
      </c>
      <c r="L121" s="132"/>
      <c r="M121" s="196">
        <f>MIN(D121:L121)</f>
        <v>35474</v>
      </c>
    </row>
    <row r="122" spans="1:13" ht="29.25" customHeight="1" x14ac:dyDescent="0.25">
      <c r="A122" s="40" t="s">
        <v>166</v>
      </c>
      <c r="B122" s="113" t="s">
        <v>161</v>
      </c>
      <c r="C122" s="122">
        <v>26058</v>
      </c>
      <c r="D122" s="4"/>
      <c r="E122" s="4"/>
      <c r="F122" s="4">
        <v>36590</v>
      </c>
      <c r="G122" s="4"/>
      <c r="H122" s="99"/>
      <c r="I122" s="4"/>
      <c r="J122" s="4"/>
      <c r="K122" s="99">
        <v>34925</v>
      </c>
      <c r="L122" s="132"/>
      <c r="M122" s="196">
        <f>MIN(D122:L122)</f>
        <v>34925</v>
      </c>
    </row>
    <row r="123" spans="1:13" ht="29.25" customHeight="1" x14ac:dyDescent="0.25">
      <c r="A123" s="40"/>
      <c r="B123" s="113"/>
      <c r="C123" s="122"/>
      <c r="D123" s="4"/>
      <c r="E123" s="4"/>
      <c r="F123" s="4"/>
      <c r="G123" s="4"/>
      <c r="H123" s="99"/>
      <c r="I123" s="4"/>
      <c r="J123" s="4"/>
      <c r="K123" s="4"/>
      <c r="L123" s="132"/>
      <c r="M123" s="197"/>
    </row>
    <row r="124" spans="1:13" ht="29.25" customHeight="1" x14ac:dyDescent="0.3">
      <c r="A124" s="40"/>
      <c r="B124" s="107" t="s">
        <v>30</v>
      </c>
      <c r="C124" s="122"/>
      <c r="D124" s="4"/>
      <c r="E124" s="4"/>
      <c r="F124" s="4"/>
      <c r="G124" s="4"/>
      <c r="H124" s="4"/>
      <c r="I124" s="4"/>
      <c r="J124" s="4"/>
      <c r="K124" s="4"/>
      <c r="L124" s="132"/>
      <c r="M124" s="56"/>
    </row>
    <row r="125" spans="1:13" ht="29.25" customHeight="1" x14ac:dyDescent="0.25">
      <c r="A125" s="40" t="s">
        <v>167</v>
      </c>
      <c r="B125" s="112" t="s">
        <v>172</v>
      </c>
      <c r="C125" s="122">
        <v>41057</v>
      </c>
      <c r="D125" s="4"/>
      <c r="E125" s="4"/>
      <c r="F125" s="99">
        <v>49108</v>
      </c>
      <c r="G125" s="4"/>
      <c r="H125" s="4"/>
      <c r="I125" s="4"/>
      <c r="J125" s="4"/>
      <c r="K125" s="4">
        <v>52521</v>
      </c>
      <c r="L125" s="132"/>
      <c r="M125" s="196">
        <f t="shared" ref="M125:M130" si="8">MIN(D125:L125)</f>
        <v>49108</v>
      </c>
    </row>
    <row r="126" spans="1:13" ht="29.25" customHeight="1" x14ac:dyDescent="0.25">
      <c r="A126" s="40" t="s">
        <v>168</v>
      </c>
      <c r="B126" s="112" t="s">
        <v>173</v>
      </c>
      <c r="C126" s="147">
        <v>18897</v>
      </c>
      <c r="D126" s="4"/>
      <c r="E126" s="4"/>
      <c r="F126" s="99">
        <v>26373</v>
      </c>
      <c r="G126" s="4">
        <v>32261</v>
      </c>
      <c r="H126" s="4"/>
      <c r="I126" s="4"/>
      <c r="J126" s="4"/>
      <c r="K126" s="4">
        <v>29093</v>
      </c>
      <c r="L126" s="132"/>
      <c r="M126" s="196">
        <f t="shared" si="8"/>
        <v>26373</v>
      </c>
    </row>
    <row r="127" spans="1:13" ht="29.25" customHeight="1" x14ac:dyDescent="0.25">
      <c r="A127" s="40" t="s">
        <v>169</v>
      </c>
      <c r="B127" s="113" t="s">
        <v>174</v>
      </c>
      <c r="C127" s="122">
        <v>10924</v>
      </c>
      <c r="D127" s="4"/>
      <c r="E127" s="4"/>
      <c r="F127" s="99">
        <v>14622</v>
      </c>
      <c r="G127" s="4">
        <v>16730</v>
      </c>
      <c r="H127" s="4"/>
      <c r="I127" s="4"/>
      <c r="J127" s="4"/>
      <c r="K127" s="99"/>
      <c r="L127" s="132"/>
      <c r="M127" s="196">
        <f t="shared" si="8"/>
        <v>14622</v>
      </c>
    </row>
    <row r="128" spans="1:13" ht="29.25" customHeight="1" x14ac:dyDescent="0.25">
      <c r="A128" s="40" t="s">
        <v>170</v>
      </c>
      <c r="B128" s="113" t="s">
        <v>175</v>
      </c>
      <c r="C128" s="122">
        <v>25642</v>
      </c>
      <c r="D128" s="4"/>
      <c r="E128" s="4"/>
      <c r="F128" s="99">
        <v>32860</v>
      </c>
      <c r="G128" s="4">
        <v>42910</v>
      </c>
      <c r="H128" s="4"/>
      <c r="I128" s="4"/>
      <c r="J128" s="4"/>
      <c r="K128" s="4">
        <v>36238</v>
      </c>
      <c r="L128" s="132"/>
      <c r="M128" s="196">
        <f t="shared" si="8"/>
        <v>32860</v>
      </c>
    </row>
    <row r="129" spans="1:21" ht="29.25" customHeight="1" x14ac:dyDescent="0.25">
      <c r="A129" s="40" t="s">
        <v>171</v>
      </c>
      <c r="B129" s="113" t="s">
        <v>176</v>
      </c>
      <c r="C129" s="122">
        <v>26775</v>
      </c>
      <c r="D129" s="4"/>
      <c r="E129" s="4"/>
      <c r="F129" s="99">
        <v>41135</v>
      </c>
      <c r="G129" s="4">
        <v>49568</v>
      </c>
      <c r="H129" s="4"/>
      <c r="I129" s="4"/>
      <c r="J129" s="4"/>
      <c r="K129" s="4">
        <v>42583</v>
      </c>
      <c r="L129" s="132"/>
      <c r="M129" s="196">
        <f t="shared" si="8"/>
        <v>41135</v>
      </c>
    </row>
    <row r="130" spans="1:21" ht="29.25" customHeight="1" x14ac:dyDescent="0.25">
      <c r="A130" s="40" t="s">
        <v>178</v>
      </c>
      <c r="B130" s="113" t="s">
        <v>177</v>
      </c>
      <c r="C130" s="122">
        <v>9702</v>
      </c>
      <c r="D130" s="4"/>
      <c r="E130" s="4"/>
      <c r="F130" s="99">
        <v>17559</v>
      </c>
      <c r="G130" s="4"/>
      <c r="H130" s="4"/>
      <c r="I130" s="4"/>
      <c r="J130" s="4"/>
      <c r="K130" s="4">
        <v>17808</v>
      </c>
      <c r="L130" s="132"/>
      <c r="M130" s="196">
        <f t="shared" si="8"/>
        <v>17559</v>
      </c>
      <c r="N130" s="81"/>
      <c r="O130" s="81"/>
      <c r="P130" s="81"/>
      <c r="Q130" s="81"/>
      <c r="R130" s="81"/>
      <c r="S130" s="81"/>
      <c r="T130" s="81"/>
      <c r="U130" s="81"/>
    </row>
    <row r="131" spans="1:21" ht="29.25" customHeight="1" x14ac:dyDescent="0.25">
      <c r="A131" s="40"/>
      <c r="B131" s="113"/>
      <c r="C131" s="122"/>
      <c r="D131" s="4"/>
      <c r="E131" s="4"/>
      <c r="F131" s="4"/>
      <c r="G131" s="4"/>
      <c r="H131" s="4"/>
      <c r="I131" s="4"/>
      <c r="J131" s="4"/>
      <c r="K131" s="4"/>
      <c r="L131" s="132"/>
      <c r="M131" s="47"/>
    </row>
    <row r="132" spans="1:21" ht="29.25" customHeight="1" x14ac:dyDescent="0.3">
      <c r="A132" s="40"/>
      <c r="B132" s="107" t="s">
        <v>31</v>
      </c>
      <c r="C132" s="122"/>
      <c r="D132" s="4"/>
      <c r="E132" s="4"/>
      <c r="F132" s="4"/>
      <c r="G132" s="4"/>
      <c r="H132" s="4"/>
      <c r="I132" s="4"/>
      <c r="J132" s="4"/>
      <c r="K132" s="4"/>
      <c r="L132" s="132"/>
      <c r="M132" s="56"/>
    </row>
    <row r="133" spans="1:21" ht="29.25" customHeight="1" x14ac:dyDescent="0.25">
      <c r="A133" s="40" t="s">
        <v>179</v>
      </c>
      <c r="B133" s="112" t="s">
        <v>182</v>
      </c>
      <c r="C133" s="122">
        <v>12086</v>
      </c>
      <c r="D133" s="4"/>
      <c r="E133" s="4"/>
      <c r="F133" s="99">
        <v>19234</v>
      </c>
      <c r="G133" s="4"/>
      <c r="H133" s="4"/>
      <c r="I133" s="4"/>
      <c r="J133" s="4"/>
      <c r="K133" s="4">
        <v>20698</v>
      </c>
      <c r="L133" s="132"/>
      <c r="M133" s="196">
        <f>MIN(D133:L133)</f>
        <v>19234</v>
      </c>
    </row>
    <row r="134" spans="1:21" ht="29.25" customHeight="1" x14ac:dyDescent="0.25">
      <c r="A134" s="40" t="s">
        <v>180</v>
      </c>
      <c r="B134" s="148" t="s">
        <v>183</v>
      </c>
      <c r="C134" s="117">
        <v>32976</v>
      </c>
      <c r="D134" s="52"/>
      <c r="E134" s="52"/>
      <c r="F134" s="4">
        <v>52250</v>
      </c>
      <c r="G134" s="4"/>
      <c r="H134" s="4"/>
      <c r="I134" s="4"/>
      <c r="J134" s="4"/>
      <c r="K134" s="99">
        <v>45772</v>
      </c>
      <c r="L134" s="149"/>
      <c r="M134" s="196">
        <f>MIN(D134:L134)</f>
        <v>45772</v>
      </c>
    </row>
    <row r="135" spans="1:21" ht="29.25" customHeight="1" thickBot="1" x14ac:dyDescent="0.3">
      <c r="A135" s="51" t="s">
        <v>181</v>
      </c>
      <c r="B135" s="110" t="s">
        <v>184</v>
      </c>
      <c r="C135" s="117">
        <v>14493</v>
      </c>
      <c r="D135" s="52"/>
      <c r="E135" s="52"/>
      <c r="F135" s="52">
        <v>29428</v>
      </c>
      <c r="G135" s="52"/>
      <c r="H135" s="52"/>
      <c r="I135" s="52"/>
      <c r="J135" s="52"/>
      <c r="K135" s="100">
        <v>27301</v>
      </c>
      <c r="L135" s="140"/>
      <c r="M135" s="196">
        <f>MIN(D135:L135)</f>
        <v>27301</v>
      </c>
    </row>
    <row r="136" spans="1:21" ht="25.5" customHeight="1" thickBot="1" x14ac:dyDescent="0.3">
      <c r="A136" s="53"/>
      <c r="B136" s="54"/>
      <c r="C136" s="141">
        <f>SUM(C118:C135)</f>
        <v>314267</v>
      </c>
      <c r="D136" s="55"/>
      <c r="E136" s="55"/>
      <c r="F136" s="55">
        <f>SUM(F133,F125:F130)</f>
        <v>200891</v>
      </c>
      <c r="G136" s="55">
        <v>0</v>
      </c>
      <c r="H136" s="55">
        <f>SUM(H120:H121)</f>
        <v>81996</v>
      </c>
      <c r="I136" s="55">
        <f>SUM(I118)</f>
        <v>0</v>
      </c>
      <c r="J136" s="55"/>
      <c r="K136" s="55">
        <f>SUM(K134:K135,K122,K119,K118)</f>
        <v>152412</v>
      </c>
      <c r="L136" s="133"/>
      <c r="M136" s="198">
        <f>SUM(M118:M135)</f>
        <v>435299</v>
      </c>
    </row>
    <row r="137" spans="1:21" ht="18.75" thickTop="1" x14ac:dyDescent="0.25">
      <c r="D137" s="77"/>
      <c r="F137" s="77">
        <f>F136/$M136</f>
        <v>0.46150117505438792</v>
      </c>
      <c r="G137" s="77">
        <f>G136/$M136</f>
        <v>0</v>
      </c>
      <c r="H137" s="77">
        <f>H136/$M136</f>
        <v>0.188367076423332</v>
      </c>
      <c r="I137" s="77">
        <f>I136/$M136</f>
        <v>0</v>
      </c>
      <c r="J137" s="77"/>
      <c r="K137" s="77">
        <f>K136/$M136</f>
        <v>0.35013174852228007</v>
      </c>
      <c r="L137" s="13"/>
      <c r="M137" s="77">
        <f>SUM(D137:L137)</f>
        <v>1</v>
      </c>
    </row>
    <row r="138" spans="1:21" x14ac:dyDescent="0.25">
      <c r="A138" s="13">
        <f>COUNTIF(C20:C135,"&gt;0")-4</f>
        <v>71</v>
      </c>
      <c r="B138" s="12" t="s">
        <v>39</v>
      </c>
      <c r="C138" s="12"/>
      <c r="F138" s="13"/>
      <c r="G138" s="13"/>
      <c r="H138" s="13"/>
      <c r="I138" s="13"/>
      <c r="J138" s="13"/>
      <c r="K138" s="13"/>
      <c r="L138" s="13"/>
      <c r="M138" s="13"/>
    </row>
    <row r="139" spans="1:21" x14ac:dyDescent="0.25">
      <c r="F139" s="13"/>
      <c r="G139" s="13"/>
      <c r="H139" s="13"/>
      <c r="I139" s="13"/>
      <c r="J139" s="13"/>
      <c r="K139" s="13"/>
      <c r="L139" s="13"/>
      <c r="M139" s="13"/>
    </row>
    <row r="140" spans="1:21" x14ac:dyDescent="0.25">
      <c r="F140" s="13"/>
      <c r="G140" s="13"/>
      <c r="H140" s="13"/>
      <c r="I140" s="13"/>
      <c r="J140" s="13"/>
      <c r="K140" s="13"/>
      <c r="L140" s="13"/>
      <c r="M140" s="13"/>
    </row>
    <row r="141" spans="1:21" x14ac:dyDescent="0.25">
      <c r="F141" s="13"/>
      <c r="G141" s="13"/>
      <c r="H141" s="13"/>
      <c r="I141" s="13"/>
      <c r="J141" s="13"/>
      <c r="K141" s="13"/>
      <c r="L141" s="13"/>
      <c r="M141" s="13"/>
    </row>
    <row r="142" spans="1:21" x14ac:dyDescent="0.25">
      <c r="F142" s="13"/>
      <c r="G142" s="13"/>
      <c r="H142" s="13"/>
      <c r="I142" s="13"/>
      <c r="J142" s="13"/>
      <c r="K142" s="13"/>
      <c r="L142" s="13"/>
      <c r="M142" s="13"/>
    </row>
    <row r="143" spans="1:21" x14ac:dyDescent="0.25">
      <c r="F143" s="13"/>
      <c r="G143" s="13"/>
      <c r="H143" s="13"/>
      <c r="I143" s="13"/>
      <c r="J143" s="13"/>
      <c r="K143" s="13"/>
      <c r="L143" s="13"/>
      <c r="M143" s="13"/>
    </row>
    <row r="144" spans="1:21" x14ac:dyDescent="0.25">
      <c r="F144" s="13"/>
      <c r="G144" s="13"/>
      <c r="H144" s="13"/>
      <c r="I144" s="13"/>
      <c r="J144" s="13"/>
      <c r="K144" s="13"/>
      <c r="L144" s="13"/>
      <c r="M144" s="13"/>
    </row>
    <row r="145" spans="6:13" x14ac:dyDescent="0.25">
      <c r="F145" s="13"/>
      <c r="G145" s="13"/>
      <c r="H145" s="13"/>
      <c r="I145" s="13"/>
      <c r="J145" s="13"/>
      <c r="K145" s="13"/>
      <c r="L145" s="13"/>
      <c r="M145" s="13"/>
    </row>
    <row r="146" spans="6:13" x14ac:dyDescent="0.25">
      <c r="F146" s="13"/>
      <c r="G146" s="13"/>
      <c r="H146" s="13"/>
      <c r="I146" s="13"/>
      <c r="J146" s="13"/>
      <c r="K146" s="13"/>
      <c r="L146" s="13"/>
      <c r="M146" s="13"/>
    </row>
    <row r="147" spans="6:13" x14ac:dyDescent="0.25">
      <c r="F147" s="13"/>
      <c r="G147" s="13"/>
      <c r="H147" s="13"/>
      <c r="I147" s="13"/>
      <c r="J147" s="13"/>
      <c r="K147" s="13"/>
      <c r="L147" s="13"/>
      <c r="M147" s="13"/>
    </row>
    <row r="148" spans="6:13" x14ac:dyDescent="0.25">
      <c r="F148" s="13"/>
      <c r="G148" s="13"/>
      <c r="H148" s="13"/>
      <c r="I148" s="13"/>
      <c r="J148" s="13"/>
      <c r="K148" s="13"/>
      <c r="L148" s="13"/>
      <c r="M148" s="13"/>
    </row>
    <row r="149" spans="6:13" x14ac:dyDescent="0.25">
      <c r="F149" s="13"/>
      <c r="G149" s="13"/>
      <c r="H149" s="13"/>
      <c r="I149" s="13"/>
      <c r="J149" s="13"/>
      <c r="K149" s="13"/>
      <c r="L149" s="13"/>
      <c r="M149" s="13"/>
    </row>
    <row r="150" spans="6:13" x14ac:dyDescent="0.25">
      <c r="F150" s="13"/>
      <c r="G150" s="13"/>
      <c r="H150" s="13"/>
      <c r="I150" s="13"/>
      <c r="J150" s="13"/>
      <c r="K150" s="13"/>
      <c r="L150" s="13"/>
      <c r="M150" s="13"/>
    </row>
    <row r="151" spans="6:13" x14ac:dyDescent="0.25">
      <c r="F151" s="13"/>
      <c r="G151" s="13"/>
      <c r="H151" s="13"/>
      <c r="I151" s="13"/>
      <c r="J151" s="13"/>
      <c r="K151" s="13"/>
      <c r="L151" s="13"/>
      <c r="M151" s="13"/>
    </row>
    <row r="152" spans="6:13" x14ac:dyDescent="0.25">
      <c r="F152" s="13"/>
      <c r="G152" s="13"/>
      <c r="H152" s="13"/>
      <c r="I152" s="13"/>
      <c r="J152" s="13"/>
      <c r="K152" s="13"/>
      <c r="L152" s="13"/>
      <c r="M152" s="13"/>
    </row>
    <row r="153" spans="6:13" x14ac:dyDescent="0.25">
      <c r="F153" s="13"/>
      <c r="G153" s="13"/>
      <c r="H153" s="13"/>
      <c r="I153" s="13"/>
      <c r="J153" s="13"/>
      <c r="K153" s="13"/>
      <c r="L153" s="13"/>
      <c r="M153" s="13"/>
    </row>
    <row r="154" spans="6:13" x14ac:dyDescent="0.25">
      <c r="F154" s="13"/>
      <c r="G154" s="13"/>
      <c r="H154" s="13"/>
      <c r="I154" s="13"/>
      <c r="J154" s="13"/>
      <c r="K154" s="13"/>
      <c r="L154" s="13"/>
      <c r="M154" s="13"/>
    </row>
    <row r="155" spans="6:13" x14ac:dyDescent="0.25">
      <c r="F155" s="13"/>
      <c r="G155" s="13"/>
      <c r="H155" s="13"/>
      <c r="I155" s="13"/>
      <c r="J155" s="13"/>
      <c r="K155" s="13"/>
      <c r="L155" s="13"/>
      <c r="M155" s="13"/>
    </row>
    <row r="156" spans="6:13" x14ac:dyDescent="0.25">
      <c r="F156" s="13"/>
      <c r="G156" s="13"/>
      <c r="H156" s="13"/>
      <c r="I156" s="13"/>
      <c r="J156" s="13"/>
      <c r="K156" s="13"/>
      <c r="L156" s="13"/>
      <c r="M156" s="13"/>
    </row>
    <row r="157" spans="6:13" x14ac:dyDescent="0.25">
      <c r="F157" s="13"/>
      <c r="G157" s="13"/>
      <c r="H157" s="13"/>
      <c r="I157" s="13"/>
      <c r="J157" s="13"/>
      <c r="K157" s="13"/>
      <c r="L157" s="13"/>
      <c r="M157" s="13"/>
    </row>
    <row r="158" spans="6:13" x14ac:dyDescent="0.25">
      <c r="F158" s="13"/>
      <c r="G158" s="13"/>
      <c r="H158" s="13"/>
      <c r="I158" s="13"/>
      <c r="J158" s="13"/>
      <c r="K158" s="13"/>
      <c r="L158" s="13"/>
      <c r="M158" s="13"/>
    </row>
    <row r="159" spans="6:13" x14ac:dyDescent="0.25">
      <c r="F159" s="13"/>
      <c r="G159" s="13"/>
      <c r="H159" s="13"/>
      <c r="I159" s="13"/>
      <c r="J159" s="13"/>
      <c r="K159" s="13"/>
      <c r="L159" s="13"/>
      <c r="M159" s="13"/>
    </row>
    <row r="160" spans="6:13" x14ac:dyDescent="0.25">
      <c r="F160" s="13"/>
      <c r="G160" s="13"/>
      <c r="H160" s="13"/>
      <c r="I160" s="13"/>
      <c r="J160" s="13"/>
      <c r="K160" s="13"/>
      <c r="L160" s="13"/>
      <c r="M160" s="13"/>
    </row>
    <row r="161" spans="6:13" x14ac:dyDescent="0.25">
      <c r="F161" s="13"/>
      <c r="G161" s="13"/>
      <c r="H161" s="13"/>
      <c r="I161" s="13"/>
      <c r="J161" s="13"/>
      <c r="K161" s="13"/>
      <c r="L161" s="13"/>
      <c r="M161" s="13"/>
    </row>
    <row r="162" spans="6:13" x14ac:dyDescent="0.25">
      <c r="F162" s="13"/>
      <c r="G162" s="13"/>
      <c r="H162" s="13"/>
      <c r="I162" s="13"/>
      <c r="J162" s="13"/>
      <c r="K162" s="13"/>
      <c r="L162" s="13"/>
      <c r="M162" s="13"/>
    </row>
    <row r="163" spans="6:13" x14ac:dyDescent="0.25">
      <c r="F163" s="13"/>
      <c r="G163" s="13"/>
      <c r="H163" s="13"/>
      <c r="I163" s="13"/>
      <c r="J163" s="13"/>
      <c r="K163" s="13"/>
      <c r="L163" s="13"/>
      <c r="M163" s="13"/>
    </row>
    <row r="164" spans="6:13" x14ac:dyDescent="0.25">
      <c r="F164" s="13"/>
      <c r="G164" s="13"/>
      <c r="H164" s="13"/>
      <c r="I164" s="13"/>
      <c r="J164" s="13"/>
      <c r="K164" s="13"/>
      <c r="L164" s="13"/>
      <c r="M164" s="13"/>
    </row>
    <row r="165" spans="6:13" x14ac:dyDescent="0.25">
      <c r="F165" s="13"/>
      <c r="G165" s="13"/>
      <c r="H165" s="13"/>
      <c r="I165" s="13"/>
      <c r="J165" s="13"/>
      <c r="K165" s="13"/>
      <c r="L165" s="13"/>
      <c r="M165" s="13"/>
    </row>
    <row r="166" spans="6:13" x14ac:dyDescent="0.25">
      <c r="F166" s="13"/>
      <c r="G166" s="13"/>
      <c r="H166" s="13"/>
      <c r="I166" s="13"/>
      <c r="J166" s="13"/>
      <c r="K166" s="13"/>
      <c r="L166" s="13"/>
      <c r="M166" s="13"/>
    </row>
    <row r="167" spans="6:13" x14ac:dyDescent="0.25">
      <c r="F167" s="13"/>
      <c r="G167" s="13"/>
      <c r="H167" s="13"/>
      <c r="I167" s="13"/>
      <c r="J167" s="13"/>
      <c r="K167" s="13"/>
      <c r="L167" s="13"/>
      <c r="M167" s="13"/>
    </row>
    <row r="168" spans="6:13" x14ac:dyDescent="0.25">
      <c r="F168" s="13"/>
      <c r="G168" s="13"/>
      <c r="H168" s="13"/>
      <c r="I168" s="13"/>
      <c r="J168" s="13"/>
      <c r="K168" s="13"/>
      <c r="L168" s="13"/>
      <c r="M168" s="13"/>
    </row>
    <row r="169" spans="6:13" x14ac:dyDescent="0.25">
      <c r="F169" s="13"/>
      <c r="G169" s="13"/>
      <c r="H169" s="13"/>
      <c r="I169" s="13"/>
      <c r="J169" s="13"/>
      <c r="K169" s="13"/>
      <c r="L169" s="13"/>
      <c r="M169" s="13"/>
    </row>
    <row r="170" spans="6:13" x14ac:dyDescent="0.25">
      <c r="F170" s="13"/>
      <c r="G170" s="13"/>
      <c r="H170" s="13"/>
      <c r="I170" s="13"/>
      <c r="J170" s="13"/>
      <c r="K170" s="13"/>
      <c r="L170" s="13"/>
      <c r="M170" s="13"/>
    </row>
    <row r="171" spans="6:13" x14ac:dyDescent="0.25">
      <c r="F171" s="13"/>
      <c r="G171" s="13"/>
      <c r="H171" s="13"/>
      <c r="I171" s="13"/>
      <c r="J171" s="13"/>
      <c r="K171" s="13"/>
      <c r="L171" s="13"/>
      <c r="M171" s="13"/>
    </row>
    <row r="172" spans="6:13" x14ac:dyDescent="0.25">
      <c r="F172" s="13"/>
      <c r="G172" s="13"/>
      <c r="H172" s="13"/>
      <c r="I172" s="13"/>
      <c r="J172" s="13"/>
      <c r="K172" s="13"/>
      <c r="L172" s="13"/>
      <c r="M172" s="13"/>
    </row>
    <row r="173" spans="6:13" x14ac:dyDescent="0.25">
      <c r="F173" s="13"/>
      <c r="G173" s="13"/>
      <c r="H173" s="13"/>
      <c r="I173" s="13"/>
      <c r="J173" s="13"/>
      <c r="K173" s="13"/>
      <c r="L173" s="13"/>
      <c r="M173" s="13"/>
    </row>
    <row r="174" spans="6:13" x14ac:dyDescent="0.25">
      <c r="F174" s="13"/>
      <c r="G174" s="13"/>
      <c r="H174" s="13"/>
      <c r="I174" s="13"/>
      <c r="J174" s="13"/>
      <c r="K174" s="13"/>
      <c r="L174" s="13"/>
      <c r="M174" s="13"/>
    </row>
    <row r="175" spans="6:13" x14ac:dyDescent="0.25">
      <c r="F175" s="13"/>
      <c r="G175" s="13"/>
      <c r="H175" s="13"/>
      <c r="I175" s="13"/>
      <c r="J175" s="13"/>
      <c r="K175" s="13"/>
      <c r="L175" s="13"/>
      <c r="M175" s="13"/>
    </row>
    <row r="176" spans="6:13" x14ac:dyDescent="0.25">
      <c r="F176" s="13"/>
      <c r="G176" s="13"/>
      <c r="H176" s="13"/>
      <c r="I176" s="13"/>
      <c r="J176" s="13"/>
      <c r="K176" s="13"/>
      <c r="L176" s="13"/>
      <c r="M176" s="13"/>
    </row>
    <row r="177" spans="6:13" x14ac:dyDescent="0.25">
      <c r="F177" s="13"/>
      <c r="G177" s="13"/>
      <c r="H177" s="13"/>
      <c r="I177" s="13"/>
      <c r="J177" s="13"/>
      <c r="K177" s="13"/>
      <c r="L177" s="13"/>
      <c r="M177" s="13"/>
    </row>
    <row r="178" spans="6:13" x14ac:dyDescent="0.25">
      <c r="F178" s="13"/>
      <c r="G178" s="13"/>
      <c r="H178" s="13"/>
      <c r="I178" s="13"/>
      <c r="J178" s="13"/>
      <c r="K178" s="13"/>
      <c r="L178" s="13"/>
      <c r="M178" s="13"/>
    </row>
    <row r="179" spans="6:13" x14ac:dyDescent="0.25">
      <c r="F179" s="13"/>
      <c r="G179" s="13"/>
      <c r="H179" s="13"/>
      <c r="I179" s="13"/>
      <c r="J179" s="13"/>
      <c r="K179" s="13"/>
      <c r="L179" s="13"/>
      <c r="M179" s="13"/>
    </row>
    <row r="180" spans="6:13" x14ac:dyDescent="0.25">
      <c r="F180" s="13"/>
      <c r="G180" s="13"/>
      <c r="H180" s="13"/>
      <c r="I180" s="13"/>
      <c r="J180" s="13"/>
      <c r="K180" s="13"/>
      <c r="L180" s="13"/>
      <c r="M180" s="13"/>
    </row>
    <row r="181" spans="6:13" x14ac:dyDescent="0.25">
      <c r="F181" s="13"/>
      <c r="G181" s="13"/>
      <c r="H181" s="13"/>
      <c r="I181" s="13"/>
      <c r="J181" s="13"/>
      <c r="K181" s="13"/>
      <c r="L181" s="13"/>
      <c r="M181" s="13"/>
    </row>
    <row r="182" spans="6:13" x14ac:dyDescent="0.25">
      <c r="F182" s="13"/>
      <c r="G182" s="13"/>
      <c r="H182" s="13"/>
      <c r="I182" s="13"/>
      <c r="J182" s="13"/>
      <c r="K182" s="13"/>
      <c r="L182" s="13"/>
      <c r="M182" s="13"/>
    </row>
    <row r="183" spans="6:13" x14ac:dyDescent="0.25">
      <c r="F183" s="13"/>
      <c r="G183" s="13"/>
      <c r="H183" s="13"/>
      <c r="I183" s="13"/>
      <c r="J183" s="13"/>
      <c r="K183" s="13"/>
      <c r="L183" s="13"/>
      <c r="M183" s="13"/>
    </row>
    <row r="184" spans="6:13" x14ac:dyDescent="0.25">
      <c r="F184" s="13"/>
      <c r="G184" s="13"/>
      <c r="H184" s="13"/>
      <c r="I184" s="13"/>
      <c r="J184" s="13"/>
      <c r="K184" s="13"/>
      <c r="L184" s="13"/>
      <c r="M184" s="13"/>
    </row>
    <row r="185" spans="6:13" x14ac:dyDescent="0.25">
      <c r="F185" s="13"/>
      <c r="G185" s="13"/>
      <c r="H185" s="13"/>
      <c r="I185" s="13"/>
      <c r="J185" s="13"/>
      <c r="K185" s="13"/>
      <c r="L185" s="13"/>
      <c r="M185" s="13"/>
    </row>
    <row r="186" spans="6:13" x14ac:dyDescent="0.25">
      <c r="F186" s="13"/>
      <c r="G186" s="13"/>
      <c r="H186" s="13"/>
      <c r="I186" s="13"/>
      <c r="J186" s="13"/>
      <c r="K186" s="13"/>
      <c r="L186" s="13"/>
      <c r="M186" s="13"/>
    </row>
    <row r="187" spans="6:13" x14ac:dyDescent="0.25">
      <c r="F187" s="13"/>
      <c r="G187" s="13"/>
      <c r="H187" s="13"/>
      <c r="I187" s="13"/>
      <c r="J187" s="13"/>
      <c r="K187" s="13"/>
      <c r="L187" s="13"/>
      <c r="M187" s="13"/>
    </row>
    <row r="188" spans="6:13" x14ac:dyDescent="0.25">
      <c r="F188" s="13"/>
      <c r="G188" s="13"/>
      <c r="H188" s="13"/>
      <c r="I188" s="13"/>
      <c r="J188" s="13"/>
      <c r="K188" s="13"/>
      <c r="L188" s="13"/>
      <c r="M188" s="13"/>
    </row>
    <row r="189" spans="6:13" x14ac:dyDescent="0.25">
      <c r="F189" s="13"/>
      <c r="G189" s="13"/>
      <c r="H189" s="13"/>
      <c r="I189" s="13"/>
      <c r="J189" s="13"/>
      <c r="K189" s="13"/>
      <c r="L189" s="13"/>
      <c r="M189" s="13"/>
    </row>
    <row r="190" spans="6:13" x14ac:dyDescent="0.25">
      <c r="F190" s="13"/>
      <c r="G190" s="13"/>
      <c r="H190" s="13"/>
      <c r="I190" s="13"/>
      <c r="J190" s="13"/>
      <c r="K190" s="13"/>
      <c r="L190" s="13"/>
      <c r="M190" s="13"/>
    </row>
    <row r="191" spans="6:13" x14ac:dyDescent="0.25">
      <c r="F191" s="13"/>
      <c r="G191" s="13"/>
      <c r="H191" s="13"/>
      <c r="I191" s="13"/>
      <c r="J191" s="13"/>
      <c r="K191" s="13"/>
      <c r="L191" s="13"/>
      <c r="M191" s="13"/>
    </row>
    <row r="192" spans="6:13" x14ac:dyDescent="0.25">
      <c r="F192" s="13"/>
      <c r="G192" s="13"/>
      <c r="H192" s="13"/>
      <c r="I192" s="13"/>
      <c r="J192" s="13"/>
      <c r="K192" s="13"/>
      <c r="L192" s="13"/>
      <c r="M192" s="13"/>
    </row>
    <row r="193" spans="6:13" x14ac:dyDescent="0.25">
      <c r="F193" s="13"/>
      <c r="G193" s="13"/>
      <c r="H193" s="13"/>
      <c r="I193" s="13"/>
      <c r="J193" s="13"/>
      <c r="K193" s="13"/>
      <c r="L193" s="13"/>
      <c r="M193" s="13"/>
    </row>
    <row r="194" spans="6:13" x14ac:dyDescent="0.25">
      <c r="F194" s="13"/>
      <c r="G194" s="13"/>
      <c r="H194" s="13"/>
      <c r="I194" s="13"/>
      <c r="J194" s="13"/>
      <c r="K194" s="13"/>
      <c r="L194" s="13"/>
      <c r="M194" s="13"/>
    </row>
    <row r="195" spans="6:13" x14ac:dyDescent="0.25">
      <c r="F195" s="13"/>
      <c r="G195" s="13"/>
      <c r="H195" s="13"/>
      <c r="I195" s="13"/>
      <c r="J195" s="13"/>
      <c r="K195" s="13"/>
      <c r="L195" s="13"/>
      <c r="M195" s="13"/>
    </row>
    <row r="196" spans="6:13" x14ac:dyDescent="0.25">
      <c r="F196" s="13"/>
      <c r="G196" s="13"/>
      <c r="H196" s="13"/>
      <c r="I196" s="13"/>
      <c r="J196" s="13"/>
      <c r="K196" s="13"/>
      <c r="L196" s="13"/>
      <c r="M196" s="13"/>
    </row>
    <row r="197" spans="6:13" x14ac:dyDescent="0.25">
      <c r="F197" s="13"/>
      <c r="G197" s="13"/>
      <c r="H197" s="13"/>
      <c r="I197" s="13"/>
      <c r="J197" s="13"/>
      <c r="K197" s="13"/>
      <c r="L197" s="13"/>
      <c r="M197" s="13"/>
    </row>
    <row r="198" spans="6:13" x14ac:dyDescent="0.25">
      <c r="F198" s="13"/>
      <c r="G198" s="13"/>
      <c r="H198" s="13"/>
      <c r="I198" s="13"/>
      <c r="J198" s="13"/>
      <c r="K198" s="13"/>
      <c r="L198" s="13"/>
      <c r="M198" s="13"/>
    </row>
    <row r="199" spans="6:13" x14ac:dyDescent="0.25">
      <c r="F199" s="13"/>
      <c r="G199" s="13"/>
      <c r="H199" s="13"/>
      <c r="I199" s="13"/>
      <c r="J199" s="13"/>
      <c r="K199" s="13"/>
      <c r="L199" s="13"/>
      <c r="M199" s="13"/>
    </row>
    <row r="200" spans="6:13" x14ac:dyDescent="0.25">
      <c r="F200" s="13"/>
      <c r="G200" s="13"/>
      <c r="H200" s="13"/>
      <c r="I200" s="13"/>
      <c r="J200" s="13"/>
      <c r="K200" s="13"/>
      <c r="L200" s="13"/>
      <c r="M200" s="13"/>
    </row>
    <row r="201" spans="6:13" x14ac:dyDescent="0.25">
      <c r="F201" s="13"/>
      <c r="G201" s="13"/>
      <c r="H201" s="13"/>
      <c r="I201" s="13"/>
      <c r="J201" s="13"/>
      <c r="K201" s="13"/>
      <c r="L201" s="13"/>
      <c r="M201" s="13"/>
    </row>
    <row r="202" spans="6:13" x14ac:dyDescent="0.25">
      <c r="F202" s="13"/>
      <c r="G202" s="13"/>
      <c r="H202" s="13"/>
      <c r="I202" s="13"/>
      <c r="J202" s="13"/>
      <c r="K202" s="13"/>
      <c r="L202" s="13"/>
      <c r="M202" s="13"/>
    </row>
    <row r="203" spans="6:13" x14ac:dyDescent="0.25">
      <c r="F203" s="13"/>
      <c r="G203" s="13"/>
      <c r="H203" s="13"/>
      <c r="I203" s="13"/>
      <c r="J203" s="13"/>
      <c r="K203" s="13"/>
      <c r="L203" s="13"/>
      <c r="M203" s="13"/>
    </row>
    <row r="204" spans="6:13" x14ac:dyDescent="0.25">
      <c r="F204" s="13"/>
      <c r="G204" s="13"/>
      <c r="H204" s="13"/>
      <c r="I204" s="13"/>
      <c r="J204" s="13"/>
      <c r="K204" s="13"/>
      <c r="L204" s="13"/>
      <c r="M204" s="13"/>
    </row>
    <row r="205" spans="6:13" x14ac:dyDescent="0.25">
      <c r="F205" s="13"/>
      <c r="G205" s="13"/>
      <c r="H205" s="13"/>
      <c r="I205" s="13"/>
      <c r="J205" s="13"/>
      <c r="K205" s="13"/>
      <c r="L205" s="13"/>
      <c r="M205" s="13"/>
    </row>
    <row r="206" spans="6:13" x14ac:dyDescent="0.25">
      <c r="F206" s="13"/>
      <c r="G206" s="13"/>
      <c r="H206" s="13"/>
      <c r="I206" s="13"/>
      <c r="J206" s="13"/>
      <c r="K206" s="13"/>
      <c r="L206" s="13"/>
      <c r="M206" s="13"/>
    </row>
    <row r="207" spans="6:13" x14ac:dyDescent="0.25">
      <c r="F207" s="13"/>
      <c r="G207" s="13"/>
      <c r="H207" s="13"/>
      <c r="I207" s="13"/>
      <c r="J207" s="13"/>
      <c r="K207" s="13"/>
      <c r="L207" s="13"/>
      <c r="M207" s="13"/>
    </row>
    <row r="208" spans="6:13" x14ac:dyDescent="0.25">
      <c r="F208" s="13"/>
      <c r="G208" s="13"/>
      <c r="H208" s="13"/>
      <c r="I208" s="13"/>
      <c r="J208" s="13"/>
      <c r="K208" s="13"/>
      <c r="L208" s="13"/>
      <c r="M208" s="13"/>
    </row>
    <row r="209" spans="6:13" x14ac:dyDescent="0.25">
      <c r="F209" s="13"/>
      <c r="G209" s="13"/>
      <c r="H209" s="13"/>
      <c r="I209" s="13"/>
      <c r="J209" s="13"/>
      <c r="K209" s="13"/>
      <c r="L209" s="13"/>
      <c r="M209" s="13"/>
    </row>
    <row r="210" spans="6:13" x14ac:dyDescent="0.25">
      <c r="F210" s="13"/>
      <c r="G210" s="13"/>
      <c r="H210" s="13"/>
      <c r="I210" s="13"/>
      <c r="J210" s="13"/>
      <c r="K210" s="13"/>
      <c r="L210" s="13"/>
      <c r="M210" s="13"/>
    </row>
    <row r="211" spans="6:13" x14ac:dyDescent="0.25">
      <c r="F211" s="13"/>
      <c r="G211" s="13"/>
      <c r="H211" s="13"/>
      <c r="I211" s="13"/>
      <c r="J211" s="13"/>
      <c r="K211" s="13"/>
      <c r="L211" s="13"/>
      <c r="M211" s="13"/>
    </row>
    <row r="212" spans="6:13" x14ac:dyDescent="0.25">
      <c r="F212" s="13"/>
      <c r="G212" s="13"/>
      <c r="H212" s="13"/>
      <c r="I212" s="13"/>
      <c r="J212" s="13"/>
      <c r="K212" s="13"/>
      <c r="L212" s="13"/>
      <c r="M212" s="13"/>
    </row>
    <row r="213" spans="6:13" x14ac:dyDescent="0.25">
      <c r="F213" s="13"/>
      <c r="G213" s="13"/>
      <c r="H213" s="13"/>
      <c r="I213" s="13"/>
      <c r="J213" s="13"/>
      <c r="K213" s="13"/>
      <c r="L213" s="13"/>
      <c r="M213" s="13"/>
    </row>
    <row r="214" spans="6:13" x14ac:dyDescent="0.25">
      <c r="F214" s="13"/>
      <c r="G214" s="13"/>
      <c r="H214" s="13"/>
      <c r="I214" s="13"/>
      <c r="J214" s="13"/>
      <c r="K214" s="13"/>
      <c r="L214" s="13"/>
      <c r="M214" s="13"/>
    </row>
    <row r="215" spans="6:13" x14ac:dyDescent="0.25">
      <c r="F215" s="13"/>
      <c r="G215" s="13"/>
      <c r="H215" s="13"/>
      <c r="I215" s="13"/>
      <c r="J215" s="13"/>
      <c r="K215" s="13"/>
      <c r="L215" s="13"/>
      <c r="M215" s="13"/>
    </row>
    <row r="216" spans="6:13" x14ac:dyDescent="0.25">
      <c r="F216" s="13"/>
      <c r="G216" s="13"/>
      <c r="H216" s="13"/>
      <c r="I216" s="13"/>
      <c r="J216" s="13"/>
      <c r="K216" s="13"/>
      <c r="L216" s="13"/>
      <c r="M216" s="13"/>
    </row>
    <row r="217" spans="6:13" x14ac:dyDescent="0.25">
      <c r="F217" s="13"/>
      <c r="G217" s="13"/>
      <c r="H217" s="13"/>
      <c r="I217" s="13"/>
      <c r="J217" s="13"/>
      <c r="K217" s="13"/>
      <c r="L217" s="13"/>
      <c r="M217" s="13"/>
    </row>
    <row r="218" spans="6:13" x14ac:dyDescent="0.25">
      <c r="F218" s="13"/>
      <c r="G218" s="13"/>
      <c r="H218" s="13"/>
      <c r="I218" s="13"/>
      <c r="J218" s="13"/>
      <c r="K218" s="13"/>
      <c r="L218" s="13"/>
      <c r="M218" s="13"/>
    </row>
    <row r="219" spans="6:13" x14ac:dyDescent="0.25">
      <c r="F219" s="13"/>
      <c r="G219" s="13"/>
      <c r="H219" s="13"/>
      <c r="I219" s="13"/>
      <c r="J219" s="13"/>
      <c r="K219" s="13"/>
      <c r="L219" s="13"/>
      <c r="M219" s="13"/>
    </row>
    <row r="220" spans="6:13" x14ac:dyDescent="0.25">
      <c r="F220" s="13"/>
      <c r="G220" s="13"/>
      <c r="H220" s="13"/>
      <c r="I220" s="13"/>
      <c r="J220" s="13"/>
      <c r="K220" s="13"/>
      <c r="L220" s="13"/>
      <c r="M220" s="13"/>
    </row>
    <row r="221" spans="6:13" x14ac:dyDescent="0.25">
      <c r="F221" s="13"/>
      <c r="G221" s="13"/>
      <c r="H221" s="13"/>
      <c r="I221" s="13"/>
      <c r="J221" s="13"/>
      <c r="K221" s="13"/>
      <c r="L221" s="13"/>
      <c r="M221" s="13"/>
    </row>
    <row r="222" spans="6:13" x14ac:dyDescent="0.25">
      <c r="F222" s="13"/>
      <c r="G222" s="13"/>
      <c r="H222" s="13"/>
      <c r="I222" s="13"/>
      <c r="J222" s="13"/>
      <c r="K222" s="13"/>
      <c r="L222" s="13"/>
      <c r="M222" s="13"/>
    </row>
    <row r="223" spans="6:13" x14ac:dyDescent="0.25">
      <c r="F223" s="13"/>
      <c r="G223" s="13"/>
      <c r="H223" s="13"/>
      <c r="I223" s="13"/>
      <c r="J223" s="13"/>
      <c r="K223" s="13"/>
      <c r="L223" s="13"/>
      <c r="M223" s="13"/>
    </row>
    <row r="224" spans="6:13" x14ac:dyDescent="0.25">
      <c r="F224" s="13"/>
      <c r="G224" s="13"/>
      <c r="H224" s="13"/>
      <c r="I224" s="13"/>
      <c r="J224" s="13"/>
      <c r="K224" s="13"/>
      <c r="L224" s="13"/>
      <c r="M224" s="13"/>
    </row>
    <row r="225" spans="6:13" x14ac:dyDescent="0.25">
      <c r="F225" s="13"/>
      <c r="G225" s="13"/>
      <c r="H225" s="13"/>
      <c r="I225" s="13"/>
      <c r="J225" s="13"/>
      <c r="K225" s="13"/>
      <c r="L225" s="13"/>
      <c r="M225" s="13"/>
    </row>
    <row r="226" spans="6:13" x14ac:dyDescent="0.25">
      <c r="F226" s="13"/>
      <c r="G226" s="13"/>
      <c r="H226" s="13"/>
      <c r="I226" s="13"/>
      <c r="J226" s="13"/>
      <c r="K226" s="13"/>
      <c r="L226" s="13"/>
      <c r="M226" s="13"/>
    </row>
    <row r="227" spans="6:13" x14ac:dyDescent="0.25">
      <c r="F227" s="13"/>
      <c r="G227" s="13"/>
      <c r="H227" s="13"/>
      <c r="I227" s="13"/>
      <c r="J227" s="13"/>
      <c r="K227" s="13"/>
      <c r="L227" s="13"/>
      <c r="M227" s="13"/>
    </row>
    <row r="228" spans="6:13" x14ac:dyDescent="0.25">
      <c r="F228" s="13"/>
      <c r="G228" s="13"/>
      <c r="H228" s="13"/>
      <c r="I228" s="13"/>
      <c r="J228" s="13"/>
      <c r="K228" s="13"/>
      <c r="L228" s="13"/>
      <c r="M228" s="13"/>
    </row>
    <row r="229" spans="6:13" x14ac:dyDescent="0.25">
      <c r="F229" s="13"/>
      <c r="G229" s="13"/>
      <c r="H229" s="13"/>
      <c r="I229" s="13"/>
      <c r="J229" s="13"/>
      <c r="K229" s="13"/>
      <c r="L229" s="13"/>
      <c r="M229" s="13"/>
    </row>
    <row r="230" spans="6:13" x14ac:dyDescent="0.25">
      <c r="F230" s="13"/>
      <c r="G230" s="13"/>
      <c r="H230" s="13"/>
      <c r="I230" s="13"/>
      <c r="J230" s="13"/>
      <c r="K230" s="13"/>
      <c r="L230" s="13"/>
      <c r="M230" s="13"/>
    </row>
    <row r="231" spans="6:13" x14ac:dyDescent="0.25">
      <c r="F231" s="13"/>
      <c r="G231" s="13"/>
      <c r="H231" s="13"/>
      <c r="I231" s="13"/>
      <c r="J231" s="13"/>
      <c r="K231" s="13"/>
      <c r="L231" s="13"/>
      <c r="M231" s="13"/>
    </row>
    <row r="232" spans="6:13" x14ac:dyDescent="0.25">
      <c r="F232" s="13"/>
      <c r="G232" s="13"/>
      <c r="H232" s="13"/>
      <c r="I232" s="13"/>
      <c r="J232" s="13"/>
      <c r="K232" s="13"/>
      <c r="L232" s="13"/>
      <c r="M232" s="13"/>
    </row>
    <row r="233" spans="6:13" x14ac:dyDescent="0.25">
      <c r="F233" s="13"/>
      <c r="G233" s="13"/>
      <c r="H233" s="13"/>
      <c r="I233" s="13"/>
      <c r="J233" s="13"/>
      <c r="K233" s="13"/>
      <c r="L233" s="13"/>
      <c r="M233" s="13"/>
    </row>
    <row r="234" spans="6:13" x14ac:dyDescent="0.25">
      <c r="F234" s="13"/>
      <c r="G234" s="13"/>
      <c r="H234" s="13"/>
      <c r="I234" s="13"/>
      <c r="J234" s="13"/>
      <c r="K234" s="13"/>
      <c r="L234" s="13"/>
      <c r="M234" s="13"/>
    </row>
    <row r="235" spans="6:13" x14ac:dyDescent="0.25">
      <c r="F235" s="13"/>
      <c r="G235" s="13"/>
      <c r="H235" s="13"/>
      <c r="I235" s="13"/>
      <c r="J235" s="13"/>
      <c r="K235" s="13"/>
      <c r="L235" s="13"/>
      <c r="M235" s="13"/>
    </row>
    <row r="236" spans="6:13" x14ac:dyDescent="0.25">
      <c r="F236" s="13"/>
      <c r="G236" s="13"/>
      <c r="H236" s="13"/>
      <c r="I236" s="13"/>
      <c r="J236" s="13"/>
      <c r="K236" s="13"/>
      <c r="L236" s="13"/>
      <c r="M236" s="13"/>
    </row>
    <row r="237" spans="6:13" x14ac:dyDescent="0.25">
      <c r="F237" s="13"/>
      <c r="G237" s="13"/>
      <c r="H237" s="13"/>
      <c r="I237" s="13"/>
      <c r="J237" s="13"/>
      <c r="K237" s="13"/>
      <c r="L237" s="13"/>
      <c r="M237" s="13"/>
    </row>
    <row r="238" spans="6:13" x14ac:dyDescent="0.25">
      <c r="F238" s="13"/>
      <c r="G238" s="13"/>
      <c r="H238" s="13"/>
      <c r="I238" s="13"/>
      <c r="J238" s="13"/>
      <c r="K238" s="13"/>
      <c r="L238" s="13"/>
      <c r="M238" s="13"/>
    </row>
    <row r="239" spans="6:13" x14ac:dyDescent="0.25">
      <c r="F239" s="13"/>
      <c r="G239" s="13"/>
      <c r="H239" s="13"/>
      <c r="I239" s="13"/>
      <c r="J239" s="13"/>
      <c r="K239" s="13"/>
      <c r="L239" s="13"/>
      <c r="M239" s="13"/>
    </row>
    <row r="240" spans="6:13" x14ac:dyDescent="0.25">
      <c r="F240" s="13"/>
      <c r="G240" s="13"/>
      <c r="H240" s="13"/>
      <c r="I240" s="13"/>
      <c r="J240" s="13"/>
      <c r="K240" s="13"/>
      <c r="L240" s="13"/>
      <c r="M240" s="13"/>
    </row>
    <row r="241" spans="6:13" x14ac:dyDescent="0.25">
      <c r="F241" s="13"/>
      <c r="G241" s="13"/>
      <c r="H241" s="13"/>
      <c r="I241" s="13"/>
      <c r="J241" s="13"/>
      <c r="K241" s="13"/>
      <c r="L241" s="13"/>
      <c r="M241" s="13"/>
    </row>
    <row r="242" spans="6:13" x14ac:dyDescent="0.25">
      <c r="F242" s="13"/>
      <c r="G242" s="13"/>
      <c r="H242" s="13"/>
      <c r="I242" s="13"/>
      <c r="J242" s="13"/>
      <c r="K242" s="13"/>
      <c r="L242" s="13"/>
      <c r="M242" s="13"/>
    </row>
    <row r="243" spans="6:13" x14ac:dyDescent="0.25">
      <c r="F243" s="13"/>
      <c r="G243" s="13"/>
      <c r="H243" s="13"/>
      <c r="I243" s="13"/>
      <c r="J243" s="13"/>
      <c r="K243" s="13"/>
      <c r="L243" s="13"/>
      <c r="M243" s="13"/>
    </row>
    <row r="244" spans="6:13" x14ac:dyDescent="0.25">
      <c r="F244" s="13"/>
      <c r="G244" s="13"/>
      <c r="H244" s="13"/>
      <c r="I244" s="13"/>
      <c r="J244" s="13"/>
      <c r="K244" s="13"/>
      <c r="L244" s="13"/>
      <c r="M244" s="13"/>
    </row>
    <row r="245" spans="6:13" x14ac:dyDescent="0.25">
      <c r="F245" s="13"/>
      <c r="G245" s="13"/>
      <c r="H245" s="13"/>
      <c r="I245" s="13"/>
      <c r="J245" s="13"/>
      <c r="K245" s="13"/>
      <c r="L245" s="13"/>
      <c r="M245" s="13"/>
    </row>
    <row r="246" spans="6:13" x14ac:dyDescent="0.25">
      <c r="F246" s="13"/>
      <c r="G246" s="13"/>
      <c r="H246" s="13"/>
      <c r="I246" s="13"/>
      <c r="J246" s="13"/>
      <c r="K246" s="13"/>
      <c r="L246" s="13"/>
      <c r="M246" s="13"/>
    </row>
    <row r="247" spans="6:13" x14ac:dyDescent="0.25">
      <c r="F247" s="13"/>
      <c r="G247" s="13"/>
      <c r="H247" s="13"/>
      <c r="I247" s="13"/>
      <c r="J247" s="13"/>
      <c r="K247" s="13"/>
      <c r="L247" s="13"/>
      <c r="M247" s="13"/>
    </row>
    <row r="248" spans="6:13" x14ac:dyDescent="0.25">
      <c r="F248" s="13"/>
      <c r="G248" s="13"/>
      <c r="H248" s="13"/>
      <c r="I248" s="13"/>
      <c r="J248" s="13"/>
      <c r="K248" s="13"/>
      <c r="L248" s="13"/>
      <c r="M248" s="13"/>
    </row>
    <row r="249" spans="6:13" x14ac:dyDescent="0.25">
      <c r="F249" s="13"/>
      <c r="G249" s="13"/>
      <c r="H249" s="13"/>
      <c r="I249" s="13"/>
      <c r="J249" s="13"/>
      <c r="K249" s="13"/>
      <c r="L249" s="13"/>
      <c r="M249" s="13"/>
    </row>
  </sheetData>
  <mergeCells count="9">
    <mergeCell ref="A4:B4"/>
    <mergeCell ref="A1:B1"/>
    <mergeCell ref="A2:B2"/>
    <mergeCell ref="A16:A17"/>
    <mergeCell ref="B16:B17"/>
    <mergeCell ref="A5:A6"/>
    <mergeCell ref="B5:B6"/>
    <mergeCell ref="D15:L15"/>
    <mergeCell ref="A15:B15"/>
  </mergeCells>
  <phoneticPr fontId="0" type="noConversion"/>
  <pageMargins left="0.39370078740157483" right="0" top="0.59055118110236227" bottom="0.59055118110236227" header="0.51181102362204722" footer="0.51181102362204722"/>
  <pageSetup paperSize="8" scale="52" fitToHeight="4" orientation="landscape" r:id="rId1"/>
  <headerFooter alignWithMargins="0">
    <oddFooter>&amp;LO:\\&amp;F&amp;R2011 EVESUN</oddFooter>
  </headerFooter>
  <ignoredErrors>
    <ignoredError sqref="M31:M32 M18 M99 M80:M83 M49:M50 M54:M56 M72 M60 M67:M68 M105 M107:M110 M34:M36 M93:M95 M101:M103 M113 M133 M118 M24:M26 M91 M40 M120:M122 M127:M130 M135 M22 M62:M63 M38 M87:M90 M45 M20:M21 M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Kontraktoversikt</vt:lpstr>
      <vt:lpstr>Grafikk entreprenører </vt:lpstr>
      <vt:lpstr>Kakediagram landet</vt:lpstr>
      <vt:lpstr>Reg nord-entr</vt:lpstr>
      <vt:lpstr>Reg midt-entr</vt:lpstr>
      <vt:lpstr>Reg vest-entr</vt:lpstr>
      <vt:lpstr>Reg sør-entr</vt:lpstr>
      <vt:lpstr>Reg øst-entr</vt:lpstr>
      <vt:lpstr>Kontraktoversikt!Utskriftstitler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Torgrim Dahl</dc:creator>
  <cp:lastModifiedBy>Sund Even K</cp:lastModifiedBy>
  <cp:lastPrinted>2015-11-17T08:19:09Z</cp:lastPrinted>
  <dcterms:created xsi:type="dcterms:W3CDTF">2003-02-27T08:50:13Z</dcterms:created>
  <dcterms:modified xsi:type="dcterms:W3CDTF">2019-12-17T09:54:11Z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MSIP_Label_75f0c0f1-ac70-4c4a-a1d1-a40b607742a1_Enabled">
    <vt:lpwstr>True</vt:lpwstr>
  </property>
  <property fmtid="{D5CDD505-2E9C-101B-9397-08002B2CF9AE}" pid="8" name="MSIP_Label_75f0c0f1-ac70-4c4a-a1d1-a40b607742a1_SiteId">
    <vt:lpwstr>38856954-ed55-49f7-8bdd-738ffbbfd390</vt:lpwstr>
  </property>
  <property fmtid="{D5CDD505-2E9C-101B-9397-08002B2CF9AE}" pid="9" name="MSIP_Label_75f0c0f1-ac70-4c4a-a1d1-a40b607742a1_Owner">
    <vt:lpwstr>evesun@vegvesen.no</vt:lpwstr>
  </property>
  <property fmtid="{D5CDD505-2E9C-101B-9397-08002B2CF9AE}" pid="10" name="MSIP_Label_75f0c0f1-ac70-4c4a-a1d1-a40b607742a1_SetDate">
    <vt:lpwstr>2019-07-05T08:37:40.9695865Z</vt:lpwstr>
  </property>
  <property fmtid="{D5CDD505-2E9C-101B-9397-08002B2CF9AE}" pid="11" name="MSIP_Label_75f0c0f1-ac70-4c4a-a1d1-a40b607742a1_Name">
    <vt:lpwstr>Confidential</vt:lpwstr>
  </property>
  <property fmtid="{D5CDD505-2E9C-101B-9397-08002B2CF9AE}" pid="12" name="MSIP_Label_75f0c0f1-ac70-4c4a-a1d1-a40b607742a1_Application">
    <vt:lpwstr>Microsoft Azure Information Protection</vt:lpwstr>
  </property>
  <property fmtid="{D5CDD505-2E9C-101B-9397-08002B2CF9AE}" pid="13" name="MSIP_Label_75f0c0f1-ac70-4c4a-a1d1-a40b607742a1_ActionId">
    <vt:lpwstr>9bfd85b8-ae25-48a6-8378-5033c75ebd23</vt:lpwstr>
  </property>
  <property fmtid="{D5CDD505-2E9C-101B-9397-08002B2CF9AE}" pid="14" name="MSIP_Label_75f0c0f1-ac70-4c4a-a1d1-a40b607742a1_Extended_MSFT_Method">
    <vt:lpwstr>Manual</vt:lpwstr>
  </property>
  <property fmtid="{D5CDD505-2E9C-101B-9397-08002B2CF9AE}" pid="15" name="Sensitivity">
    <vt:lpwstr>Confidential</vt:lpwstr>
  </property>
</Properties>
</file>